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599" activeTab="0"/>
  </bookViews>
  <sheets>
    <sheet name="BCDKT (ct me)" sheetId="1" r:id="rId1"/>
    <sheet name="KQKD(CTme)" sheetId="2" r:id="rId2"/>
    <sheet name="BCLCGT" sheetId="3" r:id="rId3"/>
    <sheet name="TMBC" sheetId="4" r:id="rId4"/>
    <sheet name="BANGTMBCTC" sheetId="5" r:id="rId5"/>
    <sheet name="DTTCNH" sheetId="6" r:id="rId6"/>
    <sheet name="TGTSCD" sheetId="7" r:id="rId7"/>
    <sheet name="DTTCDH" sheetId="8" r:id="rId8"/>
    <sheet name="TGVCSH" sheetId="9" r:id="rId9"/>
    <sheet name="BC bo phan moi" sheetId="10" r:id="rId10"/>
  </sheets>
  <externalReferences>
    <externalReference r:id="rId13"/>
  </externalReferences>
  <definedNames>
    <definedName name="AS2DocOpenMode" hidden="1">"AS2DocumentEdit"</definedName>
    <definedName name="MaKQKD">'[1]Danh mục bút toán điều chỉnh'!$G$8:$G$365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<sst xmlns="http://schemas.openxmlformats.org/spreadsheetml/2006/main" count="1334" uniqueCount="814">
  <si>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</si>
  <si>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</si>
  <si>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</si>
  <si>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</si>
  <si>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</si>
  <si>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</si>
  <si>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</si>
  <si>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</si>
  <si>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 xml:space="preserve"> Th«ng tin bæ sung cho c¸c kho¶n môc tr×nh bµy trong bc® kÕ to¸n  </t>
  </si>
  <si>
    <t>L·i ®Çu t­ tr¸i phiÕu, kú phiÕu, tÝn phiÕu, cæ phiÕu</t>
  </si>
  <si>
    <t xml:space="preserve"> - C«ng ty cæ phÇn bao b× PP</t>
  </si>
  <si>
    <t xml:space="preserve"> - C«ng ty CP ®Çu t­ tµi chÝnh quèc tÕ vµ ph¸t triÓn doanh nghiÖp IDJ</t>
  </si>
  <si>
    <t xml:space="preserve"> - C«ng ty CP vËn t¶i x¨ng dÇu ®­êng thuû Petrolimex</t>
  </si>
  <si>
    <t xml:space="preserve"> - C¸c cam kÕt vÒ viÖc mua, b¸n TSC§ h÷u h×nh cã gi¸ trÞ lín trong t­¬ng lai:</t>
  </si>
  <si>
    <t>Chi phÝ thuÕ thu nhËp doanh nghiÖp hiÖn hµnh</t>
  </si>
  <si>
    <t>Chi phÝ thuÕ thu nhËp doanh nghiÖp tÝnh trªn thu nhËp chÞu thuÕ n¨m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</si>
  <si>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</si>
  <si>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</si>
  <si>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</si>
  <si>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</si>
  <si>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</si>
  <si>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</si>
  <si>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</si>
  <si>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</si>
  <si>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</si>
  <si>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</si>
  <si>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</si>
  <si>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</si>
  <si>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</si>
  <si>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</si>
  <si>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</si>
  <si>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</si>
  <si>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</si>
  <si>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</si>
  <si>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</si>
  <si>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</si>
  <si>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</si>
  <si>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</si>
  <si>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</si>
  <si>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</si>
  <si>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</si>
  <si>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</si>
  <si>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</si>
  <si>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</si>
  <si>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</si>
  <si>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(T¹i ngµy 31/03/2012)</t>
  </si>
  <si>
    <t xml:space="preserve">B¸o c¸o kÕt qu¶ bé phËn cho kú tµi chÝnh kÕt thóc ngµy 31 th¸ng 03 n¨m 2012 </t>
  </si>
  <si>
    <t xml:space="preserve">B¸o c¸o kÕt qu¶ bé phËn cho kú tµi chÝnh kÕt thóc ngµy 31 th¸ng 03 n¨m 2011 </t>
  </si>
  <si>
    <t xml:space="preserve">Tµi s¶n bé phËn vµ nî bé phËn cho kú tµi chÝnh kÕt thóc ngµy 31 th¸ng 03 n¨m 2011 </t>
  </si>
  <si>
    <t xml:space="preserve">Tµi s¶n bé phËn vµ nî bé phËn cho kú tµi chÝnh kÕt thóc ngµy 31 th¸ng 03 n¨m 2012 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</si>
  <si>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</si>
  <si>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</si>
  <si>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</si>
  <si>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</si>
  <si>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</si>
  <si>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</si>
  <si>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</si>
  <si>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</si>
  <si>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</si>
  <si>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</si>
  <si>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</si>
  <si>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</si>
  <si>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</si>
  <si>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</si>
  <si>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TNHH ®ãng tµu PTSHP</t>
  </si>
  <si>
    <t>B¸n hµng ho¸ dÞch vô</t>
  </si>
  <si>
    <t>B¸n TSC§</t>
  </si>
  <si>
    <t>Mua hµng ho¸ dÞch vô</t>
  </si>
  <si>
    <t>Mua TSC§</t>
  </si>
  <si>
    <t xml:space="preserve">  + Tæng C«ng ty x¨ng dÇu ViÖt Nam</t>
  </si>
  <si>
    <t xml:space="preserve"> - Sè d­ víi c¸c bªn liªn quan</t>
  </si>
  <si>
    <t xml:space="preserve"> C¸c kho¶n ph¶i thu:</t>
  </si>
  <si>
    <t xml:space="preserve"> C¸c kho¶n ph¶i tr¶:</t>
  </si>
  <si>
    <t xml:space="preserve"> §Çu t­ vµo C«ng ty liªn doanh</t>
  </si>
  <si>
    <t xml:space="preserve">  + Tr­êng trung cÊp nghÒ GTVT HP, CT CP c«ng tr×nh giao th«ng HP</t>
  </si>
  <si>
    <t xml:space="preserve"> §Çu t­ vµo C«ng ty liªn kÕt</t>
  </si>
  <si>
    <t xml:space="preserve">  + C«ng ty cæ phÇn C¶ng Cöa CÊm H¶i phßng</t>
  </si>
  <si>
    <t xml:space="preserve"> §Çu t­ vµo C«ng ty con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</si>
  <si>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</si>
  <si>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</si>
  <si>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</si>
  <si>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 3. TiÒn chi cho vay , mua c¸c c«ng cô nî cña ®¬n vÞ kh¸c</t>
  </si>
  <si>
    <t xml:space="preserve">tr­ëng BTC 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</si>
  <si>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</si>
  <si>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</si>
  <si>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</si>
  <si>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Ng­êi lËp                       KÕ to¸n tr­ëng                    Tæng gi¸m ®èc</t>
  </si>
  <si>
    <t xml:space="preserve">  + C«ng ty CP C¶ng CÊm H¶i phßng</t>
  </si>
  <si>
    <t>NhËn cæ tøc</t>
  </si>
  <si>
    <t>§Çu t­ ng¾n h¹n kh¸c</t>
  </si>
  <si>
    <t>Dù phßng gi¶m gi¸ ®Çu t­ ng¾n h¹n</t>
  </si>
  <si>
    <t>Tr¶ cæ tøc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</si>
  <si>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</si>
  <si>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</si>
  <si>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</si>
  <si>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</si>
  <si>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</si>
  <si>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</si>
  <si>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</si>
  <si>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 xml:space="preserve"> - Mua trong n¨m</t>
  </si>
  <si>
    <t xml:space="preserve"> - §Çu t­ XDCB hoµn thµnh</t>
  </si>
  <si>
    <t xml:space="preserve"> - T¨ng kh¸c</t>
  </si>
  <si>
    <t xml:space="preserve">       9. Quü ph¸t triÓn khoa häc céng nghÖ</t>
  </si>
  <si>
    <t xml:space="preserve">     10. Quü b×nh æn gi¸ x¨ng dÇu</t>
  </si>
  <si>
    <t xml:space="preserve">      12.Quü hç trî s¾p xÕp doanh nghiÖp</t>
  </si>
  <si>
    <t>VI.29</t>
  </si>
  <si>
    <t>VI.31</t>
  </si>
  <si>
    <t>VI.32</t>
  </si>
  <si>
    <t>34</t>
  </si>
  <si>
    <t xml:space="preserve"> - ChuyÓn sang bÊt ®éng s¶n ®Çu t­</t>
  </si>
  <si>
    <t xml:space="preserve"> - Thanh lý, nh­îng b¸n</t>
  </si>
  <si>
    <t xml:space="preserve"> - Gi¶m kh¸c</t>
  </si>
  <si>
    <t>Sè d­ cuèi n¨m</t>
  </si>
  <si>
    <t>Gi¸ trÞ hao mßn luü kÕ</t>
  </si>
  <si>
    <t xml:space="preserve"> - KhÊu hao trong n¨m</t>
  </si>
  <si>
    <t xml:space="preserve"> Gi¸ trÞ cßn l¹i cña TSC§ h÷u h×nh</t>
  </si>
  <si>
    <t xml:space="preserve"> - T¹i ngµy ®Çu n¨m</t>
  </si>
  <si>
    <t xml:space="preserve"> - T¹i ngµy cuèi kú</t>
  </si>
  <si>
    <t xml:space="preserve"> - C¸c thay ®æi kh¸c vÒ TSC§ h÷u h×nh: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</si>
  <si>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</si>
  <si>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</si>
  <si>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</si>
  <si>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</si>
  <si>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L·i trong n¨m tr­íc</t>
  </si>
  <si>
    <t xml:space="preserve"> - Gi¶m trong n¨m tr­íc</t>
  </si>
  <si>
    <t xml:space="preserve"> - Lç trong n¨m trø¬c</t>
  </si>
  <si>
    <t>Sè d­ cuèi n¨m tr­íc (Sè d­ ®Çu kú)</t>
  </si>
  <si>
    <t xml:space="preserve"> - T¨ng  trong kú</t>
  </si>
  <si>
    <t xml:space="preserve"> - L·i trong kú</t>
  </si>
  <si>
    <t xml:space="preserve"> - Gi¶m  trong kú</t>
  </si>
  <si>
    <t xml:space="preserve"> - Lç trong kú</t>
  </si>
  <si>
    <t xml:space="preserve"> C¸c kho¶n ®Çu t­ tµi chÝnh ng¾n h¹n</t>
  </si>
  <si>
    <t>kho¶n môc</t>
  </si>
  <si>
    <t>Cuèi n¨m</t>
  </si>
  <si>
    <t>Sè l­îng(CP)</t>
  </si>
  <si>
    <t>Gi¸ trÞ</t>
  </si>
  <si>
    <t>Cæ phiÕu ®Çu t­ ng¾n h¹n</t>
  </si>
  <si>
    <t xml:space="preserve"> - C«ng ty CP vËn t¶i x¨ng dÇu VITACO</t>
  </si>
  <si>
    <t>Tr¸i phiÕu ®Çu t­ ng¾n h¹n</t>
  </si>
  <si>
    <t xml:space="preserve"> -</t>
  </si>
  <si>
    <t xml:space="preserve"> - </t>
  </si>
  <si>
    <t>Lý do thay ®æi tõng kho¶n ®Çu t­/</t>
  </si>
  <si>
    <t>lo¹i cæ phiÕu , tr¸i phiÕu:</t>
  </si>
  <si>
    <t>+ VÒ Sè l­îng</t>
  </si>
  <si>
    <t>+VÒ gi¸ trÞ</t>
  </si>
  <si>
    <t xml:space="preserve"> C¸c kho¶n ®Çu t­ tµi chÝnh dµi h¹n</t>
  </si>
  <si>
    <t>Sè l­îng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</si>
  <si>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</si>
  <si>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</si>
  <si>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</si>
  <si>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</si>
  <si>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</si>
  <si>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</si>
  <si>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</si>
  <si>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</si>
  <si>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</si>
  <si>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</si>
  <si>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</si>
  <si>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</si>
  <si>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</si>
  <si>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</si>
  <si>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Th«ng tin bæ sung cho c¸c kho¶n môc tr×nh bµy trong b¸o c¸o l­u chuyÓn tiÒn tÖ</t>
  </si>
  <si>
    <t xml:space="preserve">    §¬n vÞ tÝnh : ®ång</t>
  </si>
  <si>
    <t>M· sè</t>
  </si>
  <si>
    <t>dÞch vô kh¸c</t>
  </si>
  <si>
    <t>Tæng</t>
  </si>
  <si>
    <t>dvô #</t>
  </si>
  <si>
    <t xml:space="preserve"> 4. TiÒn thu håi cho vay , b¸n l¹i c¸c c«ng cô nî cña ®¬n vÞ kh¸c</t>
  </si>
  <si>
    <t>KD bÊt ®éng s¶n</t>
  </si>
  <si>
    <t>VËn t¶i thñy</t>
  </si>
  <si>
    <t xml:space="preserve"> - C«ng ty CP Hãa dÇu Petrolimex </t>
  </si>
  <si>
    <t>cuèi n¨m</t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</si>
  <si>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</si>
  <si>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</si>
  <si>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MÉu sè B01-DN</t>
  </si>
  <si>
    <t>(Ban hµnh theo Q§sè 15/2006/Q§-BTC ngµy 20/03/2006 cña Bé tr­ëng BTC)</t>
  </si>
  <si>
    <t>B¶ng c©n ®èi kÕ to¸n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</si>
  <si>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</si>
  <si>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</si>
  <si>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</si>
  <si>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</si>
  <si>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</si>
  <si>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</si>
  <si>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</si>
  <si>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</si>
  <si>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</si>
  <si>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</si>
  <si>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</si>
  <si>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</si>
  <si>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</si>
  <si>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</si>
  <si>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</si>
  <si>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</si>
  <si>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</si>
  <si>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</si>
  <si>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</si>
  <si>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</si>
  <si>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</si>
  <si>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</si>
  <si>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</si>
  <si>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</si>
  <si>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</si>
  <si>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</si>
  <si>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</si>
  <si>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</si>
  <si>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</si>
  <si>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</si>
  <si>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</si>
  <si>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</si>
  <si>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</si>
  <si>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</si>
  <si>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</si>
  <si>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</si>
  <si>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</si>
  <si>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</si>
  <si>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</si>
  <si>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</si>
  <si>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</si>
  <si>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</si>
  <si>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</si>
  <si>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</si>
  <si>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</si>
  <si>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</si>
  <si>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</si>
  <si>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</si>
  <si>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</si>
  <si>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</si>
  <si>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</si>
  <si>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</si>
  <si>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</si>
  <si>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V.06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</si>
  <si>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</si>
  <si>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</si>
  <si>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</si>
  <si>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</si>
  <si>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</si>
  <si>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</si>
  <si>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</si>
  <si>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</si>
  <si>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</si>
  <si>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</si>
  <si>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</si>
  <si>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</si>
  <si>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</si>
  <si>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</si>
  <si>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</si>
  <si>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</si>
  <si>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</si>
  <si>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</si>
  <si>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</si>
  <si>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</si>
  <si>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</si>
  <si>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</si>
  <si>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</si>
  <si>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ThuÕ TNCN cßn ph¶i thu ng­êi lao ®éng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</si>
  <si>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</si>
  <si>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</si>
  <si>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</si>
  <si>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</si>
  <si>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</si>
  <si>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</si>
  <si>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</si>
  <si>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</si>
  <si>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</si>
  <si>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</si>
  <si>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</si>
  <si>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</si>
  <si>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</si>
  <si>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</si>
  <si>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</si>
  <si>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</si>
  <si>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</si>
  <si>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</si>
  <si>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</si>
  <si>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</si>
  <si>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</si>
  <si>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</si>
  <si>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</si>
  <si>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</si>
  <si>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</si>
  <si>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</si>
  <si>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</si>
  <si>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</si>
  <si>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</si>
  <si>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</si>
  <si>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</si>
  <si>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</si>
  <si>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</si>
  <si>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</si>
  <si>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</si>
  <si>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</si>
  <si>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</si>
  <si>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</si>
  <si>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</si>
  <si>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</si>
  <si>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</si>
  <si>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</si>
  <si>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</si>
  <si>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</si>
  <si>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</si>
  <si>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</si>
  <si>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</si>
  <si>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</si>
  <si>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</si>
  <si>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</si>
  <si>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</si>
  <si>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</si>
  <si>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</si>
  <si>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</si>
  <si>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</si>
  <si>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</si>
  <si>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</si>
  <si>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</si>
  <si>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</si>
  <si>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</si>
  <si>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</si>
  <si>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</si>
  <si>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</si>
  <si>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</si>
  <si>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</si>
  <si>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</si>
  <si>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</si>
  <si>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</si>
  <si>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</si>
  <si>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</si>
  <si>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</si>
  <si>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      11. Quü khen th­ëng , phóc lîi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</si>
  <si>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</si>
  <si>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</si>
  <si>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</si>
  <si>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</si>
  <si>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</si>
  <si>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</si>
  <si>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</si>
  <si>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</si>
  <si>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1 - Niªn ®é kÕ to¸n : B¾t ®Çu 01/01/2012 - KÕt thóc 31/12/2012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</si>
  <si>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</si>
  <si>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</si>
  <si>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</si>
  <si>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</si>
  <si>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</si>
  <si>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</si>
  <si>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</si>
  <si>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</si>
  <si>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</si>
  <si>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</si>
  <si>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</si>
  <si>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</si>
  <si>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</si>
  <si>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</si>
  <si>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</si>
  <si>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</si>
  <si>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</si>
  <si>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</si>
  <si>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</si>
  <si>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</si>
  <si>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</si>
  <si>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</si>
  <si>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</si>
  <si>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</si>
  <si>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</si>
  <si>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</si>
  <si>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</si>
  <si>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</si>
  <si>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</si>
  <si>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</si>
  <si>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II. Nguån kinh  phÝ</t>
  </si>
  <si>
    <t>V.23</t>
  </si>
  <si>
    <t>III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</si>
  <si>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</si>
  <si>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</si>
  <si>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</si>
  <si>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</si>
  <si>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</si>
  <si>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</si>
  <si>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</si>
  <si>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</si>
  <si>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>Ng­êi lËp                                 KÕ to¸n tr­ëng</t>
  </si>
  <si>
    <t xml:space="preserve">           Tæng gi¸m ®èc</t>
  </si>
  <si>
    <t xml:space="preserve">      1. Nguån kinh phÝ</t>
  </si>
  <si>
    <t xml:space="preserve">      2. Nguån kinh phÝ h×nh thµnh TSC§</t>
  </si>
  <si>
    <t>MÉu sè B02a-DN</t>
  </si>
  <si>
    <t>Ban hµnh theo Q§sè 15/2006/Q§-BTC ngµy 20/03/2006 cña Bé tr­ëng BTC</t>
  </si>
  <si>
    <t xml:space="preserve">kÕt qu¶ ho¹t ®éng s¶n xuÊt kinh doanh </t>
  </si>
  <si>
    <t xml:space="preserve"> §¬n vÞ tÝnh : §ång VN</t>
  </si>
  <si>
    <t xml:space="preserve">chØ tiªu </t>
  </si>
  <si>
    <t xml:space="preserve">m· sè </t>
  </si>
  <si>
    <t>Quý 1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</si>
  <si>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</si>
  <si>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</si>
  <si>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</si>
  <si>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</si>
  <si>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</si>
  <si>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</si>
  <si>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</si>
  <si>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</si>
  <si>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3. Doanh thu thuÇn vÒ b¸n hµng vµ cung cÊp dÞch vô (10=01-02)</t>
  </si>
  <si>
    <t>10</t>
  </si>
  <si>
    <t>VI.27</t>
  </si>
  <si>
    <t>4. Gi¸ vèn hµng b¸n</t>
  </si>
  <si>
    <t>11</t>
  </si>
  <si>
    <t>5. Lîi nhuËn gép vÒ b¸n hµng vµ cung cÊp dÞch vô (20=10-11)</t>
  </si>
  <si>
    <t>20</t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</si>
  <si>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9.079.086.491®ång</t>
    </r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</si>
  <si>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969.538.833®ång</t>
    </r>
  </si>
  <si>
    <t>6. Doanh thu ho¹t ®éng tµi chÝnh</t>
  </si>
  <si>
    <t>21</t>
  </si>
  <si>
    <t>VI.26</t>
  </si>
  <si>
    <t xml:space="preserve"> 7. ChiphÝ tµi chÝnh</t>
  </si>
  <si>
    <t>22</t>
  </si>
  <si>
    <t>VI.28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</si>
  <si>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</si>
  <si>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</si>
  <si>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</si>
  <si>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</si>
  <si>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</si>
  <si>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</si>
  <si>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</si>
  <si>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</si>
  <si>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</si>
  <si>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</si>
  <si>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</si>
  <si>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</si>
  <si>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</si>
  <si>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</si>
  <si>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L·i (lç) trong c«ng ty liªn doanh , liªn kÕt</t>
  </si>
  <si>
    <t>45</t>
  </si>
  <si>
    <t>15. Tæng lîi nhuËn kÕ to¸n tr­íc thuÕ (50=30+40)</t>
  </si>
  <si>
    <t>50</t>
  </si>
  <si>
    <t>16. Chi phÝ thuÕ TNDN hiÖn hµnh</t>
  </si>
  <si>
    <t>51</t>
  </si>
  <si>
    <t>VI.30</t>
  </si>
  <si>
    <t>17. Chi phÝ thuÕ TNDN ho·n l¹i</t>
  </si>
  <si>
    <t>52</t>
  </si>
  <si>
    <t>18. Lîi nhuËn sau thuÕ thu nhËp doanh nghiÖp (60=50-51-52)</t>
  </si>
  <si>
    <t>60</t>
  </si>
  <si>
    <t>19. Lîi nhuËn sau thuÕ cña cæ ®«ng thiÓu sè</t>
  </si>
  <si>
    <t>61</t>
  </si>
  <si>
    <t>20. Lîi nhuËn sau thuÕ cña cæ ®«ng c«ng ty mÑ</t>
  </si>
  <si>
    <t>62</t>
  </si>
  <si>
    <t>21. L·i c¬ b¶n trªn cæ phiÕu</t>
  </si>
  <si>
    <t>70</t>
  </si>
  <si>
    <t xml:space="preserve">         Ng­êi lËp                                                        KÕ to¸n tr­ëng</t>
  </si>
  <si>
    <t xml:space="preserve">         Tæng gi¸m ®èc</t>
  </si>
  <si>
    <t>(Ban hµnh theo Q§ sè 15/2006/Q§-BTC</t>
  </si>
  <si>
    <t>ngµy 20/03/2006 cña Bé tr­ëng BTC)</t>
  </si>
  <si>
    <t>Cty cæ phÇn vËn t¶i vµ dÞch vô Petrolimex HP</t>
  </si>
  <si>
    <t>MÉu sè B03 - DN</t>
  </si>
  <si>
    <t>(Ban hµnh theo Q§ sè15/2006/Q§-BTC</t>
  </si>
  <si>
    <t>Ngµy 20/03/2006 cña Bé tr­ëng BTC)</t>
  </si>
  <si>
    <t xml:space="preserve">                                                                                    LËp ngµy           th¸ng          n¨m 2012</t>
  </si>
  <si>
    <t>b¸o c¸o L­u chuyÓn tiÒn tÖ</t>
  </si>
  <si>
    <t>( Theo ph­¬ng ph¸p gi¸n tiÕp)</t>
  </si>
  <si>
    <t>Kho¶n môc</t>
  </si>
  <si>
    <t>Sè d­ cuèi kú</t>
  </si>
  <si>
    <t>Sè d­ ®Çu kú</t>
  </si>
  <si>
    <t>Luü kÕ tõ ®Çu n¨m ®Õn cuèi quý nµy</t>
  </si>
  <si>
    <t>n¨m nay</t>
  </si>
  <si>
    <t>n¨m tr­íc</t>
  </si>
  <si>
    <t>Tæng céng</t>
  </si>
  <si>
    <t>I. L­u chuyÓn tiÒn tõ ho¹t ®éng s¶n xuÊt kinh doanh</t>
  </si>
  <si>
    <t>1. Lîi nhuËn tr­íc thuÕ</t>
  </si>
  <si>
    <t>2. §iÒu chØnh cho c¸c kho¶n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</si>
  <si>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</si>
  <si>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</si>
  <si>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</si>
  <si>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</si>
  <si>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</si>
  <si>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>Hµng tån kho</t>
  </si>
  <si>
    <t xml:space="preserve"> - L·i, lç tõ ho¹t ®éng ®Çu t­</t>
  </si>
  <si>
    <t>05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</si>
  <si>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</si>
  <si>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</si>
  <si>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</si>
  <si>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</si>
  <si>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</si>
  <si>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</si>
  <si>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</si>
  <si>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</si>
  <si>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</si>
  <si>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TiÒn l·i vay ph¶i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</si>
  <si>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</si>
  <si>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</si>
  <si>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</si>
  <si>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</si>
  <si>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Chi phÝ ph¶i tr¶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</si>
  <si>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</si>
  <si>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</si>
  <si>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</si>
  <si>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</si>
  <si>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</si>
  <si>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</si>
  <si>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</si>
  <si>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Chi phÝ tr¶ tr­íc dµi h¹n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</si>
  <si>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</si>
  <si>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</si>
  <si>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</si>
  <si>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</si>
  <si>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</si>
  <si>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>Kinh doanh x¨ng dÇu</t>
  </si>
  <si>
    <t>Tæng tµi s¶n</t>
  </si>
  <si>
    <t>Tæng nî ph¶i tr¶</t>
  </si>
  <si>
    <t xml:space="preserve"> 5. TiÒn chi tr¶ nî thuª tµi chÝnh</t>
  </si>
  <si>
    <t xml:space="preserve"> 6. Cæ tøc, lîi nhuËn ®· tr¶ cho chñ së h÷u</t>
  </si>
  <si>
    <t>QuÝ 1 N¨m 2012</t>
  </si>
  <si>
    <t>QuÝ 1 n¨m 2012</t>
  </si>
  <si>
    <t xml:space="preserve"> QuÝ 1 n¨m 2012</t>
  </si>
  <si>
    <t>01/01/2012</t>
  </si>
  <si>
    <t>31/03/2012</t>
  </si>
  <si>
    <t>Vèn gãp t¨ng trong quý</t>
  </si>
  <si>
    <t>Vèn gãp gi¶m trong quý</t>
  </si>
  <si>
    <t>Vèn gãp cuèi quý</t>
  </si>
  <si>
    <t>Quý 1/2012</t>
  </si>
  <si>
    <t>Quý 1/2011</t>
  </si>
  <si>
    <t>Cuèi  quý</t>
  </si>
  <si>
    <t>QuÝ 1n¨m 2012</t>
  </si>
  <si>
    <t>Cuèi quý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</si>
  <si>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</si>
  <si>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</si>
  <si>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</si>
  <si>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</si>
  <si>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</si>
  <si>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 xml:space="preserve">       Ng­êi lËp                                 KÕ to¸n tr­ëng</t>
  </si>
  <si>
    <t>Tæng gi¸m ®èc</t>
  </si>
  <si>
    <t>+</t>
  </si>
  <si>
    <t>-</t>
  </si>
  <si>
    <t>MÉu sè B 09a -DN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</si>
  <si>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</si>
  <si>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</si>
  <si>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</si>
  <si>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</si>
  <si>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</si>
  <si>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</si>
  <si>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</si>
  <si>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</si>
  <si>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>II. Kú kÕ to¸n, ®¬n vÞ tiÒn tÖ sö dông trong kÕ to¸n</t>
  </si>
  <si>
    <t xml:space="preserve"> - Nguyªn gi¸ TSC§ cuèi kú chê thanh lý : </t>
  </si>
  <si>
    <t xml:space="preserve"> 2 - §¬n vÞ tiÒn tÖ sö dông trong kÕ to¸n: §ång ViÖt Nam</t>
  </si>
  <si>
    <t>6 th¸ng n¨m 2011</t>
  </si>
  <si>
    <t>9 th¸ng n¨m 2011</t>
  </si>
  <si>
    <t>LËp, ngµy         th¸ng         n¨m 2012</t>
  </si>
  <si>
    <t>iii- chuÈn mùc vµ chÕ ®é kÕ to¸n ¸p dông</t>
  </si>
  <si>
    <t xml:space="preserve"> 1 - ChÕ ®é kÕ to¸n ¸p dông: Theo Q§ sè15/2006/Q§-BTC ban hµnh ngµy 20/03/2006 cña Bé </t>
  </si>
  <si>
    <t xml:space="preserve"> 2 - Tuyªn bè vÒ viÖc tu©n thñ chuÈn mùc kÕ to¸n vµ chÕ ®é kÕ to¸n:¸p dông chuÈn mùc 5 ®ît kÕ</t>
  </si>
  <si>
    <t>to¸n vµ Q§ sè 15/2006/Q§-BTC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</si>
  <si>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</si>
  <si>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</si>
  <si>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</si>
  <si>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</si>
  <si>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</si>
  <si>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</si>
  <si>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</si>
  <si>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</si>
  <si>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</si>
  <si>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</si>
  <si>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</si>
  <si>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</si>
  <si>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</si>
  <si>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</si>
  <si>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</si>
  <si>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</si>
  <si>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 c«ng ty liªn kÕt ®­îc tr×nh bµy theo </t>
  </si>
  <si>
    <t>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</si>
  <si>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</si>
  <si>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</si>
  <si>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</si>
  <si>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</si>
  <si>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</si>
  <si>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</si>
  <si>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</si>
  <si>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</si>
  <si>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</si>
  <si>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</si>
  <si>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</si>
  <si>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</si>
  <si>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</si>
  <si>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</si>
  <si>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</si>
  <si>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</si>
  <si>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</si>
  <si>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</si>
  <si>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</si>
  <si>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</si>
  <si>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</si>
  <si>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</si>
  <si>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 </t>
  </si>
  <si>
    <t>sè 14.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</si>
  <si>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</si>
  <si>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</si>
  <si>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</si>
  <si>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</si>
  <si>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</si>
  <si>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</si>
  <si>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</si>
  <si>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</si>
  <si>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</si>
  <si>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</si>
  <si>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STT</t>
  </si>
  <si>
    <t>cuèi kú</t>
  </si>
  <si>
    <t>®Çu n¨m</t>
  </si>
  <si>
    <t>TiÒn vµ c¸c kho¶n t­¬ng ®­¬ng tiÒn</t>
  </si>
  <si>
    <t xml:space="preserve"> TiÒn mÆt </t>
  </si>
  <si>
    <t>TiÒn göi ng©n hµng</t>
  </si>
  <si>
    <t xml:space="preserve"> TiÒn ®ang chuyÓn</t>
  </si>
  <si>
    <t>Céng</t>
  </si>
  <si>
    <t>C¸c kho¶n®Çu t­ tµi chÝnh ng¾n h¹n (Phô biÓu chi tiÕt kÌm theo)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</si>
  <si>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</si>
  <si>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</si>
  <si>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</si>
  <si>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</si>
  <si>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</si>
  <si>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</si>
  <si>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</si>
  <si>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</si>
  <si>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</si>
  <si>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</si>
  <si>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</si>
  <si>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</si>
  <si>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</si>
  <si>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</si>
  <si>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</si>
  <si>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</si>
  <si>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</si>
  <si>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</si>
  <si>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</si>
  <si>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</si>
  <si>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</si>
  <si>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</si>
  <si>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</si>
  <si>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</si>
  <si>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</si>
  <si>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</si>
  <si>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</si>
  <si>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hËn uû th¸c</t>
  </si>
  <si>
    <t>Cho vay kh«ng cã l·i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</si>
  <si>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</si>
  <si>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</si>
  <si>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</si>
  <si>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</si>
  <si>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</si>
  <si>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</si>
  <si>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</si>
  <si>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</si>
  <si>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 ( Phô biÓu chi tiÕt kÌm theo)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</si>
  <si>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</si>
  <si>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</si>
  <si>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</si>
  <si>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</si>
  <si>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</si>
  <si>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</si>
  <si>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</si>
  <si>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</si>
  <si>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</si>
  <si>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</si>
  <si>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</si>
  <si>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</si>
  <si>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</si>
  <si>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</si>
  <si>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</si>
  <si>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</si>
  <si>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lo¹i thuÕ kh¸c</t>
  </si>
  <si>
    <t>C¸c kho¶n phÝ, lÖ phÝ vµ c¸c kho¶n ph¶i nép kh¸c</t>
  </si>
  <si>
    <t>TrÝch tr­íc chi phÝ tiÒn l­¬ng trong thêi gian nghØ phÐp</t>
  </si>
  <si>
    <t>Chi phÝ söa ch÷a lín TSC§</t>
  </si>
  <si>
    <t>Chi phÝ l·i vay ph¶i tr¶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</si>
  <si>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</si>
  <si>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</si>
  <si>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</si>
  <si>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</si>
  <si>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</si>
  <si>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thÊt nghiÖp</t>
  </si>
  <si>
    <t>B¶o hiÓm y tÕ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</si>
  <si>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</si>
  <si>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</si>
  <si>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</si>
  <si>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</si>
  <si>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</si>
  <si>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</si>
  <si>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</si>
  <si>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</si>
  <si>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</si>
  <si>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</si>
  <si>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</si>
  <si>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</si>
  <si>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</si>
  <si>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</si>
  <si>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</si>
  <si>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</si>
  <si>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</si>
  <si>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</si>
  <si>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</si>
  <si>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</si>
  <si>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</si>
  <si>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</si>
  <si>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tµi s¶n thuÕ thu nhËp ho·n l¹i ®· ®­îc ghi nhËn tõ c¸c n¨m</t>
  </si>
  <si>
    <t>tr­íc</t>
  </si>
  <si>
    <t>ThuÕ thu nhËp ho·n l¹i ph¶i tr¶</t>
  </si>
  <si>
    <t>tµi s¶n</t>
  </si>
  <si>
    <t>Tµi s¶n cè ®Þnh</t>
  </si>
  <si>
    <t>X©y dùng c¬ b¶n dë dang</t>
  </si>
  <si>
    <t>C¸c kho¶n ph¶i thu</t>
  </si>
  <si>
    <t>Tµi s¶n kh«ng thÓ ph©n bæ</t>
  </si>
  <si>
    <t>Nî ph¶I tr¶</t>
  </si>
  <si>
    <t>C¸c kho¶n ph¶i tr¶</t>
  </si>
  <si>
    <t>Ph¶i tr¶ tiÒn vay</t>
  </si>
  <si>
    <t>Nî ph¶i tr¶ kh«ng ph©n bæ</t>
  </si>
  <si>
    <t>ThuÕ thu nhËp ho·n l¹i ph¶i tr¶ ph¸t sinh tõ c¸c kho¶n chªnh lÖch t¹m thêi</t>
  </si>
  <si>
    <t>chÞu thuÕ</t>
  </si>
  <si>
    <t>Kho¶n hoµn nhËp thuÕ thu nhËp ho·n l¹i ph¶i tr¶ ®· ghi nhËn  tõ c¸c n¨m trø¬c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</si>
  <si>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</si>
  <si>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</si>
  <si>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</si>
  <si>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</si>
  <si>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</si>
  <si>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 xml:space="preserve">                        LËp ngµy         th¸ng          n¨m 2012</t>
  </si>
  <si>
    <t xml:space="preserve">                                          LËp, ngµy         th¸ng          n¨m 2012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</si>
  <si>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</si>
  <si>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</si>
  <si>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</si>
  <si>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</si>
  <si>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tøc,chia lîi nhuËn</t>
  </si>
  <si>
    <t>Vèn ®Çu t­ cña chñ së h÷u</t>
  </si>
  <si>
    <t>Vèn gãp ®Çu n¨m</t>
  </si>
  <si>
    <t>Cæ tøc, lîi nhuËn ®· chia</t>
  </si>
  <si>
    <t>Cæ tøc, t¹m øng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</si>
  <si>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</si>
  <si>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</si>
  <si>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</si>
  <si>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</si>
  <si>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</si>
  <si>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</si>
  <si>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</si>
  <si>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</si>
  <si>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</si>
  <si>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</si>
  <si>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</si>
  <si>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</si>
  <si>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</si>
  <si>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</si>
  <si>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</si>
  <si>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</si>
  <si>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</si>
  <si>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</si>
  <si>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</si>
  <si>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</si>
  <si>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</si>
  <si>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</si>
  <si>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</si>
  <si>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</si>
  <si>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</si>
  <si>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</si>
  <si>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</si>
  <si>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</si>
  <si>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</si>
  <si>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</si>
  <si>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</si>
  <si>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</si>
  <si>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</si>
  <si>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</si>
  <si>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thêi h¹n</t>
  </si>
  <si>
    <t>Tõ 01 n¨m trë xuèng</t>
  </si>
  <si>
    <t>Trªn 01 n¨m ®Õn 05 n¨m</t>
  </si>
  <si>
    <t>Trªn 05 n¨m</t>
  </si>
  <si>
    <t>VI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</si>
  <si>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</si>
  <si>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</si>
  <si>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</si>
  <si>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</si>
  <si>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</si>
  <si>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</si>
  <si>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</si>
  <si>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</si>
  <si>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</si>
  <si>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</si>
  <si>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</si>
  <si>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</si>
  <si>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</si>
  <si>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</si>
  <si>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</si>
  <si>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</si>
  <si>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</si>
  <si>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</si>
  <si>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</si>
  <si>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</si>
  <si>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</si>
  <si>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</si>
  <si>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</si>
  <si>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</si>
  <si>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</si>
  <si>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</si>
  <si>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</si>
  <si>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</si>
  <si>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</si>
  <si>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</si>
  <si>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</si>
  <si>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</si>
  <si>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</si>
  <si>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</si>
  <si>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</si>
  <si>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</si>
  <si>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</si>
  <si>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 xml:space="preserve"> 4. TiÒn chi tr¶ nî gèc vay</t>
  </si>
  <si>
    <t>N¨m 2011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</si>
  <si>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</si>
  <si>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</si>
  <si>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</si>
  <si>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</si>
  <si>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</si>
  <si>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</si>
  <si>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Cuèi kú</t>
  </si>
  <si>
    <t>V</t>
  </si>
  <si>
    <t>Th«ng tin bæ sung cho c¸c kho¶n môc tr×nh bµy trong b¸o c¸o kÕt qu¶ kinh doanh</t>
  </si>
  <si>
    <t>Tæng Doanh thu</t>
  </si>
  <si>
    <t xml:space="preserve"> Doanh thu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</si>
</sst>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&quot;Bs&quot;\ * #,##0.00_);_(&quot;Bs&quot;\ * \(#,##0.00\);_(&quot;Bs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p&quot;#,##0_);\(&quot;Rp&quot;#,##0\)"/>
    <numFmt numFmtId="187" formatCode="&quot;Rp&quot;#,##0_);[Red]\(&quot;Rp&quot;#,##0\)"/>
    <numFmt numFmtId="188" formatCode="&quot;Rp&quot;#,##0.00_);\(&quot;Rp&quot;#,##0.00\)"/>
    <numFmt numFmtId="189" formatCode="&quot;Rp&quot;#,##0.00_);[Red]\(&quot;Rp&quot;#,##0.00\)"/>
    <numFmt numFmtId="190" formatCode="_(&quot;Rp&quot;* #,##0_);_(&quot;Rp&quot;* \(#,##0\);_(&quot;Rp&quot;* &quot;-&quot;_);_(@_)"/>
    <numFmt numFmtId="191" formatCode="_(&quot;Rp&quot;* #,##0.00_);_(&quot;Rp&quot;* \(#,##0.00\);_(&quot;Rp&quot;* &quot;-&quot;??_);_(@_)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&quot;€&quot;\ * #,##0.00_);_(&quot;€&quot;\ * \(#,##0.00\);_(&quot;€&quot;\ * &quot;-&quot;??_);_(@_)"/>
    <numFmt numFmtId="198" formatCode="#,##0;[Red]#,##0"/>
    <numFmt numFmtId="199" formatCode="0.000"/>
    <numFmt numFmtId="200" formatCode="0.000%"/>
    <numFmt numFmtId="201" formatCode="0.0%"/>
    <numFmt numFmtId="202" formatCode="_(* #,##0_);_(* \(#,##0\);_(* &quot;-&quot;??_);_(@_)"/>
    <numFmt numFmtId="203" formatCode="#,##0_ ;\-#,##0\ "/>
    <numFmt numFmtId="204" formatCode="_ * #,##0.00_ ;_ * \-#,##0.00_ ;_ * &quot;-&quot;??_ ;_ @_ "/>
    <numFmt numFmtId="205" formatCode="_ * #,##0_ ;_ * \-#,##0_ ;_ * &quot;-&quot;??_ ;_ @_ "/>
    <numFmt numFmtId="206" formatCode="_._.* \(#,##0\)_%;_._.* #,##0_)_%;_._.* 0_)_%;_._.@_)_%"/>
    <numFmt numFmtId="207" formatCode="_-* #,##0\ _€_-;\-* #,##0\ _€_-;_-* &quot;-&quot;??\ _€_-;_-@_-"/>
    <numFmt numFmtId="208" formatCode="_(* #,##0_);[Red]_(* \(#,##0\);_(* &quot; &quot;??_);_(@_)"/>
    <numFmt numFmtId="209" formatCode="#,##0.0"/>
    <numFmt numFmtId="210" formatCode="_-* #,##0.0\ _€_-;\-* #,##0.0\ _€_-;_-* &quot;-&quot;??\ _€_-;_-@_-"/>
    <numFmt numFmtId="211" formatCode="#,##0_);\(#,##0\);&quot;-&quot;??_)"/>
  </numFmts>
  <fonts count="62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1"/>
      <color indexed="12"/>
      <name val="Times New Roman"/>
      <family val="1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4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i/>
      <sz val="10"/>
      <name val="vnskua"/>
      <family val="2"/>
    </font>
    <font>
      <sz val="16"/>
      <name val=".VnTimeH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b/>
      <sz val="9"/>
      <name val=".VnTime"/>
      <family val="0"/>
    </font>
    <font>
      <sz val="10"/>
      <name val="vnskua"/>
      <family val="2"/>
    </font>
    <font>
      <sz val="9"/>
      <name val="vnskua"/>
      <family val="2"/>
    </font>
    <font>
      <b/>
      <i/>
      <sz val="9"/>
      <name val=".VnTimeH"/>
      <family val="2"/>
    </font>
    <font>
      <b/>
      <sz val="14"/>
      <name val=".VnTimeH"/>
      <family val="2"/>
    </font>
    <font>
      <sz val="12"/>
      <name val=".VnUniverseH"/>
      <family val="2"/>
    </font>
    <font>
      <sz val="9"/>
      <name val=".VnHelvetInsH"/>
      <family val="2"/>
    </font>
    <font>
      <sz val="10"/>
      <name val=".VnTimeH"/>
      <family val="2"/>
    </font>
    <font>
      <i/>
      <sz val="10"/>
      <name val=".VnTime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sz val="14"/>
      <name val=".VnTimeH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1"/>
      <name val=".VnTimeH"/>
      <family val="2"/>
    </font>
    <font>
      <sz val="9"/>
      <name val=".VnVogue"/>
      <family val="2"/>
    </font>
    <font>
      <sz val="10"/>
      <color indexed="8"/>
      <name val=".VnTime"/>
      <family val="2"/>
    </font>
    <font>
      <b/>
      <sz val="9"/>
      <name val=".VnSouthernH"/>
      <family val="2"/>
    </font>
    <font>
      <i/>
      <sz val="11"/>
      <name val=".VnTime"/>
      <family val="2"/>
    </font>
    <font>
      <b/>
      <sz val="12"/>
      <name val=".VnTimeH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6" fontId="7" fillId="0" borderId="0" applyFill="0" applyBorder="0" applyProtection="0">
      <alignment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8" fontId="28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4" fontId="35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3" fontId="35" fillId="0" borderId="11" xfId="60" applyNumberFormat="1" applyFont="1" applyBorder="1">
      <alignment/>
      <protection/>
    </xf>
    <xf numFmtId="4" fontId="35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4" fontId="37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37" fillId="0" borderId="11" xfId="60" applyNumberFormat="1" applyFont="1" applyBorder="1">
      <alignment/>
      <protection/>
    </xf>
    <xf numFmtId="3" fontId="35" fillId="0" borderId="11" xfId="0" applyNumberFormat="1" applyFont="1" applyBorder="1" applyAlignment="1">
      <alignment/>
    </xf>
    <xf numFmtId="4" fontId="35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35" fillId="0" borderId="11" xfId="0" applyNumberFormat="1" applyFont="1" applyBorder="1" applyAlignment="1">
      <alignment horizontal="center"/>
    </xf>
    <xf numFmtId="3" fontId="36" fillId="0" borderId="11" xfId="0" applyNumberFormat="1" applyFont="1" applyFill="1" applyBorder="1" applyAlignment="1">
      <alignment horizontal="center"/>
    </xf>
    <xf numFmtId="3" fontId="35" fillId="0" borderId="11" xfId="60" applyNumberFormat="1" applyFont="1" applyFill="1" applyBorder="1">
      <alignment/>
      <protection/>
    </xf>
    <xf numFmtId="4" fontId="35" fillId="0" borderId="12" xfId="0" applyNumberFormat="1" applyFont="1" applyBorder="1" applyAlignment="1">
      <alignment/>
    </xf>
    <xf numFmtId="3" fontId="36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37" fillId="0" borderId="13" xfId="60" applyNumberFormat="1" applyFont="1" applyBorder="1">
      <alignment/>
      <protection/>
    </xf>
    <xf numFmtId="4" fontId="35" fillId="0" borderId="14" xfId="0" applyNumberFormat="1" applyFont="1" applyBorder="1" applyAlignment="1">
      <alignment horizontal="center"/>
    </xf>
    <xf numFmtId="4" fontId="34" fillId="0" borderId="14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4" fontId="37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34" fillId="0" borderId="15" xfId="0" applyNumberFormat="1" applyFont="1" applyBorder="1" applyAlignment="1">
      <alignment/>
    </xf>
    <xf numFmtId="3" fontId="37" fillId="0" borderId="15" xfId="60" applyNumberFormat="1" applyFont="1" applyBorder="1">
      <alignment/>
      <protection/>
    </xf>
    <xf numFmtId="4" fontId="34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4" fontId="34" fillId="0" borderId="13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4" fontId="38" fillId="0" borderId="14" xfId="0" applyNumberFormat="1" applyFont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198" fontId="37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4" fontId="41" fillId="0" borderId="0" xfId="0" applyNumberFormat="1" applyFont="1" applyAlignment="1">
      <alignment/>
    </xf>
    <xf numFmtId="0" fontId="43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35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3" fontId="35" fillId="0" borderId="10" xfId="42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4" fontId="37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0" fontId="55" fillId="0" borderId="0" xfId="0" applyFont="1" applyAlignment="1">
      <alignment horizontal="left"/>
    </xf>
    <xf numFmtId="3" fontId="35" fillId="0" borderId="11" xfId="42" applyNumberFormat="1" applyFont="1" applyBorder="1" applyAlignment="1">
      <alignment/>
    </xf>
    <xf numFmtId="3" fontId="0" fillId="0" borderId="0" xfId="0" applyNumberFormat="1" applyAlignment="1">
      <alignment/>
    </xf>
    <xf numFmtId="4" fontId="37" fillId="0" borderId="11" xfId="0" applyNumberFormat="1" applyFont="1" applyBorder="1" applyAlignment="1">
      <alignment/>
    </xf>
    <xf numFmtId="3" fontId="46" fillId="0" borderId="11" xfId="42" applyNumberFormat="1" applyFont="1" applyBorder="1" applyAlignment="1">
      <alignment/>
    </xf>
    <xf numFmtId="4" fontId="37" fillId="0" borderId="11" xfId="0" applyNumberFormat="1" applyFont="1" applyBorder="1" applyAlignment="1" quotePrefix="1">
      <alignment horizontal="center"/>
    </xf>
    <xf numFmtId="0" fontId="28" fillId="0" borderId="11" xfId="0" applyFont="1" applyBorder="1" applyAlignment="1">
      <alignment horizontal="center"/>
    </xf>
    <xf numFmtId="4" fontId="35" fillId="0" borderId="13" xfId="0" applyNumberFormat="1" applyFont="1" applyBorder="1" applyAlignment="1">
      <alignment/>
    </xf>
    <xf numFmtId="4" fontId="37" fillId="0" borderId="13" xfId="0" applyNumberFormat="1" applyFont="1" applyBorder="1" applyAlignment="1" quotePrefix="1">
      <alignment horizontal="center"/>
    </xf>
    <xf numFmtId="0" fontId="28" fillId="0" borderId="13" xfId="0" applyFont="1" applyBorder="1" applyAlignment="1">
      <alignment horizontal="center"/>
    </xf>
    <xf numFmtId="4" fontId="35" fillId="0" borderId="16" xfId="0" applyNumberFormat="1" applyFont="1" applyBorder="1" applyAlignment="1">
      <alignment/>
    </xf>
    <xf numFmtId="4" fontId="37" fillId="0" borderId="16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3" fontId="35" fillId="0" borderId="16" xfId="42" applyNumberFormat="1" applyFont="1" applyBorder="1" applyAlignment="1">
      <alignment/>
    </xf>
    <xf numFmtId="0" fontId="27" fillId="0" borderId="0" xfId="0" applyFont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183" fontId="47" fillId="0" borderId="0" xfId="0" applyNumberFormat="1" applyFont="1" applyAlignment="1">
      <alignment horizontal="center"/>
    </xf>
    <xf numFmtId="4" fontId="47" fillId="0" borderId="0" xfId="0" applyNumberFormat="1" applyFont="1" applyAlignment="1">
      <alignment/>
    </xf>
    <xf numFmtId="4" fontId="48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3" fontId="48" fillId="0" borderId="17" xfId="0" applyNumberFormat="1" applyFont="1" applyBorder="1" applyAlignment="1">
      <alignment horizontal="center" vertical="center"/>
    </xf>
    <xf numFmtId="183" fontId="48" fillId="0" borderId="17" xfId="0" applyNumberFormat="1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4" fontId="51" fillId="0" borderId="11" xfId="0" applyNumberFormat="1" applyFont="1" applyBorder="1" applyAlignment="1">
      <alignment/>
    </xf>
    <xf numFmtId="183" fontId="35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 horizontal="right"/>
    </xf>
    <xf numFmtId="3" fontId="37" fillId="0" borderId="11" xfId="0" applyNumberFormat="1" applyFont="1" applyBorder="1" applyAlignment="1">
      <alignment horizontal="right"/>
    </xf>
    <xf numFmtId="183" fontId="37" fillId="0" borderId="11" xfId="0" applyNumberFormat="1" applyFont="1" applyBorder="1" applyAlignment="1">
      <alignment horizontal="center"/>
    </xf>
    <xf numFmtId="183" fontId="37" fillId="0" borderId="11" xfId="0" applyNumberFormat="1" applyFont="1" applyBorder="1" applyAlignment="1" quotePrefix="1">
      <alignment horizontal="center"/>
    </xf>
    <xf numFmtId="0" fontId="0" fillId="0" borderId="12" xfId="0" applyBorder="1" applyAlignment="1">
      <alignment/>
    </xf>
    <xf numFmtId="183" fontId="36" fillId="0" borderId="11" xfId="0" applyNumberFormat="1" applyFont="1" applyBorder="1" applyAlignment="1" quotePrefix="1">
      <alignment horizontal="center"/>
    </xf>
    <xf numFmtId="4" fontId="36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4" fontId="37" fillId="0" borderId="11" xfId="0" applyNumberFormat="1" applyFont="1" applyBorder="1" applyAlignment="1">
      <alignment horizontal="left" wrapText="1"/>
    </xf>
    <xf numFmtId="183" fontId="36" fillId="0" borderId="11" xfId="0" applyNumberFormat="1" applyFont="1" applyBorder="1" applyAlignment="1">
      <alignment horizontal="center"/>
    </xf>
    <xf numFmtId="183" fontId="0" fillId="0" borderId="11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/>
    </xf>
    <xf numFmtId="183" fontId="0" fillId="0" borderId="0" xfId="0" applyNumberFormat="1" applyAlignment="1">
      <alignment horizontal="center"/>
    </xf>
    <xf numFmtId="4" fontId="36" fillId="0" borderId="16" xfId="0" applyNumberFormat="1" applyFont="1" applyBorder="1" applyAlignment="1">
      <alignment/>
    </xf>
    <xf numFmtId="183" fontId="36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 quotePrefix="1">
      <alignment horizontal="center"/>
    </xf>
    <xf numFmtId="183" fontId="31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3" fontId="34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4" xfId="0" applyFont="1" applyBorder="1" applyAlignment="1">
      <alignment horizontal="right"/>
    </xf>
    <xf numFmtId="3" fontId="56" fillId="0" borderId="14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3" fontId="35" fillId="0" borderId="15" xfId="0" applyNumberFormat="1" applyFont="1" applyBorder="1" applyAlignment="1">
      <alignment/>
    </xf>
    <xf numFmtId="0" fontId="19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185" fontId="18" fillId="0" borderId="11" xfId="42" applyFont="1" applyBorder="1" applyAlignment="1">
      <alignment/>
    </xf>
    <xf numFmtId="0" fontId="19" fillId="0" borderId="16" xfId="0" applyFont="1" applyBorder="1" applyAlignment="1">
      <alignment horizontal="right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3" fontId="33" fillId="0" borderId="14" xfId="0" applyNumberFormat="1" applyFont="1" applyBorder="1" applyAlignment="1">
      <alignment horizontal="center"/>
    </xf>
    <xf numFmtId="3" fontId="33" fillId="0" borderId="15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18" fillId="0" borderId="11" xfId="0" applyFont="1" applyFill="1" applyBorder="1" applyAlignment="1">
      <alignment/>
    </xf>
    <xf numFmtId="0" fontId="19" fillId="0" borderId="13" xfId="0" applyFont="1" applyBorder="1" applyAlignment="1">
      <alignment horizontal="right"/>
    </xf>
    <xf numFmtId="0" fontId="18" fillId="0" borderId="13" xfId="0" applyFont="1" applyFill="1" applyBorder="1" applyAlignment="1">
      <alignment/>
    </xf>
    <xf numFmtId="3" fontId="37" fillId="0" borderId="13" xfId="0" applyNumberFormat="1" applyFont="1" applyBorder="1" applyAlignment="1">
      <alignment/>
    </xf>
    <xf numFmtId="0" fontId="28" fillId="0" borderId="16" xfId="0" applyFont="1" applyFill="1" applyBorder="1" applyAlignment="1">
      <alignment horizontal="center"/>
    </xf>
    <xf numFmtId="0" fontId="18" fillId="0" borderId="11" xfId="0" applyFont="1" applyFill="1" applyBorder="1" applyAlignment="1" quotePrefix="1">
      <alignment/>
    </xf>
    <xf numFmtId="0" fontId="28" fillId="0" borderId="18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left"/>
    </xf>
    <xf numFmtId="3" fontId="35" fillId="0" borderId="14" xfId="0" applyNumberFormat="1" applyFont="1" applyBorder="1" applyAlignment="1">
      <alignment/>
    </xf>
    <xf numFmtId="0" fontId="19" fillId="0" borderId="15" xfId="0" applyFont="1" applyBorder="1" applyAlignment="1">
      <alignment horizontal="right"/>
    </xf>
    <xf numFmtId="0" fontId="18" fillId="0" borderId="15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3" fontId="46" fillId="0" borderId="15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0" fontId="19" fillId="0" borderId="11" xfId="0" applyFont="1" applyBorder="1" applyAlignment="1" quotePrefix="1">
      <alignment horizontal="right"/>
    </xf>
    <xf numFmtId="0" fontId="0" fillId="0" borderId="13" xfId="0" applyBorder="1" applyAlignment="1">
      <alignment/>
    </xf>
    <xf numFmtId="0" fontId="28" fillId="0" borderId="10" xfId="0" applyFont="1" applyBorder="1" applyAlignment="1">
      <alignment horizontal="left"/>
    </xf>
    <xf numFmtId="0" fontId="0" fillId="0" borderId="11" xfId="0" applyBorder="1" applyAlignment="1" quotePrefix="1">
      <alignment/>
    </xf>
    <xf numFmtId="0" fontId="36" fillId="0" borderId="16" xfId="0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0" fontId="0" fillId="0" borderId="16" xfId="0" applyBorder="1" applyAlignment="1">
      <alignment/>
    </xf>
    <xf numFmtId="3" fontId="37" fillId="0" borderId="16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/>
    </xf>
    <xf numFmtId="3" fontId="33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36" fillId="0" borderId="11" xfId="0" applyFont="1" applyBorder="1" applyAlignment="1">
      <alignment wrapText="1"/>
    </xf>
    <xf numFmtId="9" fontId="37" fillId="0" borderId="11" xfId="63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18" fillId="0" borderId="16" xfId="0" applyFont="1" applyFill="1" applyBorder="1" applyAlignment="1">
      <alignment/>
    </xf>
    <xf numFmtId="0" fontId="18" fillId="0" borderId="11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3" fontId="37" fillId="0" borderId="11" xfId="0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3" fontId="35" fillId="0" borderId="13" xfId="0" applyNumberFormat="1" applyFont="1" applyBorder="1" applyAlignment="1">
      <alignment/>
    </xf>
    <xf numFmtId="3" fontId="37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3" fontId="4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3" fontId="35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3" fontId="18" fillId="0" borderId="0" xfId="0" applyNumberFormat="1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45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3" fontId="38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3" fontId="57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36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8" fillId="0" borderId="16" xfId="0" applyNumberFormat="1" applyFont="1" applyBorder="1" applyAlignment="1">
      <alignment/>
    </xf>
    <xf numFmtId="0" fontId="26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36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 quotePrefix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36" fillId="0" borderId="12" xfId="0" applyNumberFormat="1" applyFont="1" applyBorder="1" applyAlignment="1">
      <alignment/>
    </xf>
    <xf numFmtId="0" fontId="3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3" fontId="37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3" fontId="35" fillId="0" borderId="12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0" fontId="60" fillId="0" borderId="0" xfId="0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8" fillId="0" borderId="15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20" xfId="0" applyFont="1" applyBorder="1" applyAlignment="1">
      <alignment/>
    </xf>
    <xf numFmtId="0" fontId="18" fillId="0" borderId="16" xfId="0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36" fillId="0" borderId="1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19" fillId="0" borderId="13" xfId="0" applyFont="1" applyBorder="1" applyAlignment="1" quotePrefix="1">
      <alignment horizontal="right"/>
    </xf>
    <xf numFmtId="3" fontId="35" fillId="0" borderId="10" xfId="60" applyNumberFormat="1" applyFont="1" applyBorder="1">
      <alignment/>
      <protection/>
    </xf>
    <xf numFmtId="3" fontId="58" fillId="0" borderId="11" xfId="0" applyNumberFormat="1" applyFont="1" applyBorder="1" applyAlignment="1">
      <alignment/>
    </xf>
    <xf numFmtId="3" fontId="37" fillId="0" borderId="16" xfId="60" applyNumberFormat="1" applyFont="1" applyBorder="1">
      <alignment/>
      <protection/>
    </xf>
    <xf numFmtId="4" fontId="32" fillId="0" borderId="0" xfId="0" applyNumberFormat="1" applyFont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/>
    </xf>
    <xf numFmtId="183" fontId="48" fillId="0" borderId="14" xfId="0" applyNumberFormat="1" applyFont="1" applyBorder="1" applyAlignment="1">
      <alignment horizontal="center" vertical="center"/>
    </xf>
    <xf numFmtId="4" fontId="49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29" fillId="0" borderId="0" xfId="0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4" fontId="28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4" fontId="29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horizontal="center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4" fontId="61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/>
    </xf>
    <xf numFmtId="0" fontId="54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198" fontId="28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omma" xfId="42"/>
    <cellStyle name="Comma [0]" xfId="43"/>
    <cellStyle name="CR Comma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A123" sqref="A123:I1116"/>
    </sheetView>
  </sheetViews>
  <sheetFormatPr defaultColWidth="8.796875" defaultRowHeight="14.25"/>
  <cols>
    <col min="1" max="1" width="41.3984375" style="3" customWidth="1"/>
    <col min="2" max="2" width="7.3984375" style="3" customWidth="1"/>
    <col min="3" max="3" width="7.5" style="3" customWidth="1"/>
    <col min="4" max="4" width="17" style="3" customWidth="1"/>
    <col min="5" max="5" width="16.5" style="3" customWidth="1"/>
    <col min="6" max="6" width="8.5" style="3" customWidth="1"/>
    <col min="7" max="7" width="7.59765625" style="3" customWidth="1"/>
    <col min="8" max="8" width="9" style="3" customWidth="1"/>
    <col min="9" max="9" width="14.69921875" style="3" customWidth="1"/>
    <col min="10" max="16384" width="9" style="3" customWidth="1"/>
  </cols>
  <sheetData>
    <row r="1" spans="1:5" ht="18">
      <c r="A1" s="1" t="s">
        <v>173</v>
      </c>
      <c r="B1" s="2"/>
      <c r="C1" s="2"/>
      <c r="D1" s="269" t="s">
        <v>174</v>
      </c>
      <c r="E1" s="269"/>
    </row>
    <row r="2" spans="2:5" ht="17.25" customHeight="1">
      <c r="B2" s="4"/>
      <c r="C2" s="4"/>
      <c r="D2" s="270" t="s">
        <v>175</v>
      </c>
      <c r="E2" s="270"/>
    </row>
    <row r="3" spans="1:5" ht="15.75">
      <c r="A3" s="1"/>
      <c r="B3" s="4"/>
      <c r="C3" s="5"/>
      <c r="D3" s="270"/>
      <c r="E3" s="270"/>
    </row>
    <row r="4" spans="1:5" ht="10.5" customHeight="1">
      <c r="A4" s="1"/>
      <c r="B4" s="4"/>
      <c r="C4" s="5"/>
      <c r="D4" s="5"/>
      <c r="E4" s="5"/>
    </row>
    <row r="5" spans="1:5" ht="21.75" customHeight="1">
      <c r="A5" s="271" t="s">
        <v>176</v>
      </c>
      <c r="B5" s="271"/>
      <c r="C5" s="271"/>
      <c r="D5" s="271"/>
      <c r="E5" s="271"/>
    </row>
    <row r="6" spans="1:5" ht="15.75">
      <c r="A6" s="269" t="s">
        <v>504</v>
      </c>
      <c r="B6" s="269"/>
      <c r="C6" s="269"/>
      <c r="D6" s="269"/>
      <c r="E6" s="269"/>
    </row>
    <row r="7" spans="1:5" ht="15.75">
      <c r="A7" s="261" t="s">
        <v>45</v>
      </c>
      <c r="B7" s="261"/>
      <c r="C7" s="261"/>
      <c r="D7" s="261"/>
      <c r="E7" s="261"/>
    </row>
    <row r="8" spans="1:5" ht="15.75">
      <c r="A8" s="6"/>
      <c r="B8" s="6"/>
      <c r="C8" s="6"/>
      <c r="D8" s="268" t="s">
        <v>177</v>
      </c>
      <c r="E8" s="268"/>
    </row>
    <row r="9" spans="1:5" ht="15" customHeight="1">
      <c r="A9" s="262" t="s">
        <v>178</v>
      </c>
      <c r="B9" s="262" t="s">
        <v>179</v>
      </c>
      <c r="C9" s="262" t="s">
        <v>180</v>
      </c>
      <c r="D9" s="262" t="s">
        <v>181</v>
      </c>
      <c r="E9" s="262" t="s">
        <v>182</v>
      </c>
    </row>
    <row r="10" spans="1:5" s="7" customFormat="1" ht="17.25" customHeight="1">
      <c r="A10" s="267"/>
      <c r="B10" s="267"/>
      <c r="C10" s="267"/>
      <c r="D10" s="267"/>
      <c r="E10" s="263"/>
    </row>
    <row r="11" spans="1:5" ht="13.5" customHeight="1">
      <c r="A11" s="8" t="s">
        <v>183</v>
      </c>
      <c r="B11" s="9" t="s">
        <v>184</v>
      </c>
      <c r="C11" s="9"/>
      <c r="D11" s="247">
        <f>D12+D15+D18+D25+D28</f>
        <v>44318825152</v>
      </c>
      <c r="E11" s="247">
        <f>E12+E15+E18+E25+E28</f>
        <v>40739714355</v>
      </c>
    </row>
    <row r="12" spans="1:5" ht="13.5" customHeight="1">
      <c r="A12" s="11" t="s">
        <v>185</v>
      </c>
      <c r="B12" s="12" t="s">
        <v>186</v>
      </c>
      <c r="C12" s="13"/>
      <c r="D12" s="10">
        <f>SUM(D13:D14)</f>
        <v>2190265649</v>
      </c>
      <c r="E12" s="10">
        <f>SUM(E13:E14)</f>
        <v>4602334437</v>
      </c>
    </row>
    <row r="13" spans="1:5" ht="13.5" customHeight="1">
      <c r="A13" s="14" t="s">
        <v>187</v>
      </c>
      <c r="B13" s="15" t="s">
        <v>188</v>
      </c>
      <c r="C13" s="16" t="s">
        <v>189</v>
      </c>
      <c r="D13" s="17">
        <v>2190265649</v>
      </c>
      <c r="E13" s="17">
        <v>4602334437</v>
      </c>
    </row>
    <row r="14" spans="1:5" ht="13.5" customHeight="1">
      <c r="A14" s="14" t="s">
        <v>190</v>
      </c>
      <c r="B14" s="15" t="s">
        <v>191</v>
      </c>
      <c r="C14" s="16"/>
      <c r="D14" s="17">
        <v>0</v>
      </c>
      <c r="E14" s="17">
        <v>0</v>
      </c>
    </row>
    <row r="15" spans="1:5" ht="13.5" customHeight="1">
      <c r="A15" s="11" t="s">
        <v>192</v>
      </c>
      <c r="B15" s="12" t="s">
        <v>193</v>
      </c>
      <c r="C15" s="13" t="s">
        <v>194</v>
      </c>
      <c r="D15" s="10">
        <f>SUM(D16:D17)</f>
        <v>863743990</v>
      </c>
      <c r="E15" s="10">
        <f>SUM(E16:E17)</f>
        <v>863743990</v>
      </c>
    </row>
    <row r="16" spans="1:5" ht="13.5" customHeight="1">
      <c r="A16" s="14" t="s">
        <v>195</v>
      </c>
      <c r="B16" s="15" t="s">
        <v>196</v>
      </c>
      <c r="C16" s="16"/>
      <c r="D16" s="17">
        <v>2620441674</v>
      </c>
      <c r="E16" s="17">
        <v>2620441674</v>
      </c>
    </row>
    <row r="17" spans="1:5" ht="13.5" customHeight="1">
      <c r="A17" s="14" t="s">
        <v>197</v>
      </c>
      <c r="B17" s="15" t="s">
        <v>198</v>
      </c>
      <c r="C17" s="16"/>
      <c r="D17" s="17">
        <v>-1756697684</v>
      </c>
      <c r="E17" s="17">
        <v>-1756697684</v>
      </c>
    </row>
    <row r="18" spans="1:5" ht="13.5" customHeight="1">
      <c r="A18" s="11" t="s">
        <v>199</v>
      </c>
      <c r="B18" s="12" t="s">
        <v>200</v>
      </c>
      <c r="C18" s="13"/>
      <c r="D18" s="10">
        <f>SUM(D19:D24)</f>
        <v>26153268844</v>
      </c>
      <c r="E18" s="10">
        <f>SUM(E19:E24)</f>
        <v>19449645355</v>
      </c>
    </row>
    <row r="19" spans="1:5" ht="13.5" customHeight="1">
      <c r="A19" s="14" t="s">
        <v>201</v>
      </c>
      <c r="B19" s="15" t="s">
        <v>202</v>
      </c>
      <c r="C19" s="16"/>
      <c r="D19" s="17">
        <v>11015152542</v>
      </c>
      <c r="E19" s="17">
        <v>7893460914</v>
      </c>
    </row>
    <row r="20" spans="1:5" ht="13.5" customHeight="1">
      <c r="A20" s="14" t="s">
        <v>203</v>
      </c>
      <c r="B20" s="15" t="s">
        <v>204</v>
      </c>
      <c r="C20" s="16"/>
      <c r="D20" s="17">
        <v>4482999645</v>
      </c>
      <c r="E20" s="17">
        <v>4817147398</v>
      </c>
    </row>
    <row r="21" spans="1:5" ht="13.5" customHeight="1">
      <c r="A21" s="14" t="s">
        <v>205</v>
      </c>
      <c r="B21" s="15" t="s">
        <v>206</v>
      </c>
      <c r="C21" s="16"/>
      <c r="D21" s="17">
        <v>0</v>
      </c>
      <c r="E21" s="17">
        <v>0</v>
      </c>
    </row>
    <row r="22" spans="1:5" ht="13.5" customHeight="1">
      <c r="A22" s="14" t="s">
        <v>207</v>
      </c>
      <c r="B22" s="15" t="s">
        <v>208</v>
      </c>
      <c r="C22" s="16"/>
      <c r="D22" s="17">
        <v>0</v>
      </c>
      <c r="E22" s="17">
        <v>0</v>
      </c>
    </row>
    <row r="23" spans="1:5" ht="13.5" customHeight="1">
      <c r="A23" s="14" t="s">
        <v>209</v>
      </c>
      <c r="B23" s="16">
        <v>135</v>
      </c>
      <c r="C23" s="16" t="s">
        <v>210</v>
      </c>
      <c r="D23" s="17">
        <v>10655116657</v>
      </c>
      <c r="E23" s="17">
        <v>6739037043</v>
      </c>
    </row>
    <row r="24" spans="1:5" ht="13.5" customHeight="1">
      <c r="A24" s="14" t="s">
        <v>211</v>
      </c>
      <c r="B24" s="15" t="s">
        <v>212</v>
      </c>
      <c r="C24" s="16"/>
      <c r="D24" s="17">
        <v>0</v>
      </c>
      <c r="E24" s="17">
        <v>0</v>
      </c>
    </row>
    <row r="25" spans="1:5" ht="13.5" customHeight="1">
      <c r="A25" s="11" t="s">
        <v>213</v>
      </c>
      <c r="B25" s="12" t="s">
        <v>214</v>
      </c>
      <c r="C25" s="13"/>
      <c r="D25" s="10">
        <f>+D26+D27</f>
        <v>12721596790</v>
      </c>
      <c r="E25" s="10">
        <f>+E26+E27</f>
        <v>14081149600</v>
      </c>
    </row>
    <row r="26" spans="1:5" ht="13.5" customHeight="1">
      <c r="A26" s="14" t="s">
        <v>215</v>
      </c>
      <c r="B26" s="15" t="s">
        <v>216</v>
      </c>
      <c r="C26" s="16" t="s">
        <v>217</v>
      </c>
      <c r="D26" s="17">
        <v>12721596790</v>
      </c>
      <c r="E26" s="17">
        <v>14081149600</v>
      </c>
    </row>
    <row r="27" spans="1:5" ht="13.5" customHeight="1">
      <c r="A27" s="14" t="s">
        <v>218</v>
      </c>
      <c r="B27" s="15" t="s">
        <v>219</v>
      </c>
      <c r="C27" s="16"/>
      <c r="D27" s="17">
        <v>0</v>
      </c>
      <c r="E27" s="17">
        <v>0</v>
      </c>
    </row>
    <row r="28" spans="1:5" ht="13.5" customHeight="1">
      <c r="A28" s="11" t="s">
        <v>220</v>
      </c>
      <c r="B28" s="12" t="s">
        <v>221</v>
      </c>
      <c r="C28" s="13"/>
      <c r="D28" s="10">
        <f>SUM(D29:D32)</f>
        <v>2389949879</v>
      </c>
      <c r="E28" s="10">
        <f>SUM(E29:E32)</f>
        <v>1742840973</v>
      </c>
    </row>
    <row r="29" spans="1:5" ht="13.5" customHeight="1">
      <c r="A29" s="14" t="s">
        <v>222</v>
      </c>
      <c r="B29" s="15" t="s">
        <v>223</v>
      </c>
      <c r="C29" s="16"/>
      <c r="D29" s="17">
        <v>0</v>
      </c>
      <c r="E29" s="17">
        <v>0</v>
      </c>
    </row>
    <row r="30" spans="1:5" ht="13.5" customHeight="1">
      <c r="A30" s="14" t="s">
        <v>224</v>
      </c>
      <c r="B30" s="15" t="s">
        <v>225</v>
      </c>
      <c r="C30" s="16"/>
      <c r="D30" s="248">
        <v>0</v>
      </c>
      <c r="E30" s="248">
        <v>0</v>
      </c>
    </row>
    <row r="31" spans="1:5" ht="13.5" customHeight="1">
      <c r="A31" s="14" t="s">
        <v>226</v>
      </c>
      <c r="B31" s="16">
        <v>154</v>
      </c>
      <c r="C31" s="16" t="s">
        <v>227</v>
      </c>
      <c r="D31" s="248">
        <v>1943519879</v>
      </c>
      <c r="E31" s="248">
        <v>1186410973</v>
      </c>
    </row>
    <row r="32" spans="1:5" ht="13.5" customHeight="1">
      <c r="A32" s="14" t="s">
        <v>228</v>
      </c>
      <c r="B32" s="15" t="s">
        <v>229</v>
      </c>
      <c r="C32" s="16" t="s">
        <v>230</v>
      </c>
      <c r="D32" s="248">
        <v>446430000</v>
      </c>
      <c r="E32" s="248">
        <v>556430000</v>
      </c>
    </row>
    <row r="33" spans="1:5" ht="13.5" customHeight="1">
      <c r="A33" s="11" t="s">
        <v>231</v>
      </c>
      <c r="B33" s="12" t="s">
        <v>232</v>
      </c>
      <c r="C33" s="13"/>
      <c r="D33" s="10">
        <f>D34+D40+D54+D59</f>
        <v>86789317992</v>
      </c>
      <c r="E33" s="10">
        <f>E34+E40+E54+E59</f>
        <v>85936282233</v>
      </c>
    </row>
    <row r="34" spans="1:5" ht="13.5" customHeight="1">
      <c r="A34" s="11" t="s">
        <v>233</v>
      </c>
      <c r="B34" s="12" t="s">
        <v>234</v>
      </c>
      <c r="C34" s="16"/>
      <c r="D34" s="10">
        <f>SUM(D35:D39)</f>
        <v>0</v>
      </c>
      <c r="E34" s="10">
        <f>SUM(E35:E39)</f>
        <v>0</v>
      </c>
    </row>
    <row r="35" spans="1:5" ht="13.5" customHeight="1">
      <c r="A35" s="14" t="s">
        <v>235</v>
      </c>
      <c r="B35" s="15" t="s">
        <v>236</v>
      </c>
      <c r="C35" s="16"/>
      <c r="D35" s="17"/>
      <c r="E35" s="17"/>
    </row>
    <row r="36" spans="1:5" ht="13.5" customHeight="1">
      <c r="A36" s="14" t="s">
        <v>237</v>
      </c>
      <c r="B36" s="16">
        <v>212</v>
      </c>
      <c r="C36" s="16"/>
      <c r="D36" s="17">
        <v>0</v>
      </c>
      <c r="E36" s="17">
        <v>0</v>
      </c>
    </row>
    <row r="37" spans="1:5" ht="13.5" customHeight="1">
      <c r="A37" s="14" t="s">
        <v>238</v>
      </c>
      <c r="B37" s="16">
        <v>213</v>
      </c>
      <c r="C37" s="16"/>
      <c r="D37" s="17">
        <v>0</v>
      </c>
      <c r="E37" s="17">
        <v>0</v>
      </c>
    </row>
    <row r="38" spans="1:5" ht="13.5" customHeight="1">
      <c r="A38" s="14" t="s">
        <v>239</v>
      </c>
      <c r="B38" s="16">
        <v>218</v>
      </c>
      <c r="C38" s="16" t="s">
        <v>240</v>
      </c>
      <c r="D38" s="17">
        <v>42701000</v>
      </c>
      <c r="E38" s="17">
        <v>42701000</v>
      </c>
    </row>
    <row r="39" spans="1:5" ht="13.5" customHeight="1">
      <c r="A39" s="14" t="s">
        <v>241</v>
      </c>
      <c r="B39" s="15" t="s">
        <v>242</v>
      </c>
      <c r="C39" s="16"/>
      <c r="D39" s="17">
        <v>-42701000</v>
      </c>
      <c r="E39" s="17">
        <v>-42701000</v>
      </c>
    </row>
    <row r="40" spans="1:5" ht="13.5" customHeight="1">
      <c r="A40" s="11" t="s">
        <v>243</v>
      </c>
      <c r="B40" s="12" t="s">
        <v>244</v>
      </c>
      <c r="C40" s="13"/>
      <c r="D40" s="10">
        <f>D41+D44+D47+D50</f>
        <v>63593574194</v>
      </c>
      <c r="E40" s="10">
        <f>E41+E44+E47+E50</f>
        <v>65114984352</v>
      </c>
    </row>
    <row r="41" spans="1:5" ht="13.5" customHeight="1">
      <c r="A41" s="14" t="s">
        <v>245</v>
      </c>
      <c r="B41" s="15" t="s">
        <v>246</v>
      </c>
      <c r="C41" s="16" t="s">
        <v>247</v>
      </c>
      <c r="D41" s="10">
        <f>+D42+D43</f>
        <v>58588875685</v>
      </c>
      <c r="E41" s="10">
        <f>+E42+E43</f>
        <v>59637259953</v>
      </c>
    </row>
    <row r="42" spans="1:5" ht="13.5" customHeight="1">
      <c r="A42" s="14" t="s">
        <v>248</v>
      </c>
      <c r="B42" s="15" t="s">
        <v>249</v>
      </c>
      <c r="C42" s="16"/>
      <c r="D42" s="248">
        <v>88962733015</v>
      </c>
      <c r="E42" s="248">
        <v>88018359759</v>
      </c>
    </row>
    <row r="43" spans="1:5" ht="13.5" customHeight="1">
      <c r="A43" s="14" t="s">
        <v>250</v>
      </c>
      <c r="B43" s="15" t="s">
        <v>251</v>
      </c>
      <c r="C43" s="16"/>
      <c r="D43" s="17">
        <v>-30373857330</v>
      </c>
      <c r="E43" s="17">
        <v>-28381099806</v>
      </c>
    </row>
    <row r="44" spans="1:5" ht="13.5" customHeight="1">
      <c r="A44" s="14" t="s">
        <v>252</v>
      </c>
      <c r="B44" s="15" t="s">
        <v>253</v>
      </c>
      <c r="C44" s="16" t="s">
        <v>255</v>
      </c>
      <c r="D44" s="18">
        <v>0</v>
      </c>
      <c r="E44" s="18">
        <v>0</v>
      </c>
    </row>
    <row r="45" spans="1:5" ht="13.5" customHeight="1">
      <c r="A45" s="14" t="s">
        <v>248</v>
      </c>
      <c r="B45" s="15" t="s">
        <v>256</v>
      </c>
      <c r="C45" s="16"/>
      <c r="D45" s="17">
        <v>0</v>
      </c>
      <c r="E45" s="17">
        <v>0</v>
      </c>
    </row>
    <row r="46" spans="1:5" ht="13.5" customHeight="1">
      <c r="A46" s="14" t="s">
        <v>250</v>
      </c>
      <c r="B46" s="15" t="s">
        <v>257</v>
      </c>
      <c r="C46" s="16"/>
      <c r="D46" s="17">
        <v>0</v>
      </c>
      <c r="E46" s="17">
        <v>0</v>
      </c>
    </row>
    <row r="47" spans="1:5" ht="13.5" customHeight="1">
      <c r="A47" s="14" t="s">
        <v>258</v>
      </c>
      <c r="B47" s="15" t="s">
        <v>259</v>
      </c>
      <c r="C47" s="16" t="s">
        <v>260</v>
      </c>
      <c r="D47" s="10">
        <v>0</v>
      </c>
      <c r="E47" s="10">
        <v>0</v>
      </c>
    </row>
    <row r="48" spans="1:5" ht="13.5" customHeight="1">
      <c r="A48" s="14" t="s">
        <v>248</v>
      </c>
      <c r="B48" s="15" t="s">
        <v>261</v>
      </c>
      <c r="C48" s="16"/>
      <c r="D48" s="17">
        <v>0</v>
      </c>
      <c r="E48" s="17">
        <v>0</v>
      </c>
    </row>
    <row r="49" spans="1:5" ht="13.5" customHeight="1">
      <c r="A49" s="14" t="s">
        <v>250</v>
      </c>
      <c r="B49" s="15" t="s">
        <v>262</v>
      </c>
      <c r="C49" s="16"/>
      <c r="D49" s="17">
        <v>0</v>
      </c>
      <c r="E49" s="17">
        <v>0</v>
      </c>
    </row>
    <row r="50" spans="1:5" ht="13.5" customHeight="1">
      <c r="A50" s="14" t="s">
        <v>263</v>
      </c>
      <c r="B50" s="15" t="s">
        <v>264</v>
      </c>
      <c r="C50" s="16" t="s">
        <v>265</v>
      </c>
      <c r="D50" s="248">
        <v>5004698509</v>
      </c>
      <c r="E50" s="248">
        <v>5477724399</v>
      </c>
    </row>
    <row r="51" spans="1:5" ht="13.5" customHeight="1">
      <c r="A51" s="11" t="s">
        <v>266</v>
      </c>
      <c r="B51" s="12" t="s">
        <v>267</v>
      </c>
      <c r="C51" s="13" t="s">
        <v>268</v>
      </c>
      <c r="D51" s="10">
        <v>0</v>
      </c>
      <c r="E51" s="10">
        <v>0</v>
      </c>
    </row>
    <row r="52" spans="1:5" ht="13.5" customHeight="1">
      <c r="A52" s="14" t="s">
        <v>269</v>
      </c>
      <c r="B52" s="15" t="s">
        <v>270</v>
      </c>
      <c r="C52" s="16"/>
      <c r="D52" s="17">
        <v>0</v>
      </c>
      <c r="E52" s="17">
        <v>0</v>
      </c>
    </row>
    <row r="53" spans="1:5" ht="13.5" customHeight="1">
      <c r="A53" s="14" t="s">
        <v>271</v>
      </c>
      <c r="B53" s="15" t="s">
        <v>272</v>
      </c>
      <c r="C53" s="16"/>
      <c r="D53" s="17">
        <v>0</v>
      </c>
      <c r="E53" s="17">
        <v>0</v>
      </c>
    </row>
    <row r="54" spans="1:5" ht="13.5" customHeight="1">
      <c r="A54" s="11" t="s">
        <v>273</v>
      </c>
      <c r="B54" s="12" t="s">
        <v>274</v>
      </c>
      <c r="C54" s="13"/>
      <c r="D54" s="10">
        <f>SUM(D55:D58)</f>
        <v>10557000000</v>
      </c>
      <c r="E54" s="10">
        <f>SUM(E55:E58)</f>
        <v>10557000000</v>
      </c>
    </row>
    <row r="55" spans="1:5" ht="13.5" customHeight="1">
      <c r="A55" s="14" t="s">
        <v>275</v>
      </c>
      <c r="B55" s="15" t="s">
        <v>276</v>
      </c>
      <c r="C55" s="16"/>
      <c r="D55" s="248">
        <v>5000000000</v>
      </c>
      <c r="E55" s="248">
        <v>5000000000</v>
      </c>
    </row>
    <row r="56" spans="1:5" ht="13.5" customHeight="1">
      <c r="A56" s="14" t="s">
        <v>277</v>
      </c>
      <c r="B56" s="15" t="s">
        <v>278</v>
      </c>
      <c r="C56" s="16"/>
      <c r="D56" s="248">
        <v>4657000000</v>
      </c>
      <c r="E56" s="248">
        <v>4657000000</v>
      </c>
    </row>
    <row r="57" spans="1:5" ht="13.5" customHeight="1">
      <c r="A57" s="14" t="s">
        <v>279</v>
      </c>
      <c r="B57" s="15" t="s">
        <v>280</v>
      </c>
      <c r="C57" s="16" t="s">
        <v>281</v>
      </c>
      <c r="D57" s="248">
        <v>900000000</v>
      </c>
      <c r="E57" s="248">
        <v>900000000</v>
      </c>
    </row>
    <row r="58" spans="1:5" ht="13.5" customHeight="1">
      <c r="A58" s="14" t="s">
        <v>282</v>
      </c>
      <c r="B58" s="15" t="s">
        <v>283</v>
      </c>
      <c r="C58" s="16"/>
      <c r="D58" s="17">
        <v>0</v>
      </c>
      <c r="E58" s="17">
        <v>0</v>
      </c>
    </row>
    <row r="59" spans="1:5" ht="13.5" customHeight="1">
      <c r="A59" s="11" t="s">
        <v>284</v>
      </c>
      <c r="B59" s="12" t="s">
        <v>285</v>
      </c>
      <c r="C59" s="13"/>
      <c r="D59" s="10">
        <f>SUM(D60:D63)</f>
        <v>12638743798</v>
      </c>
      <c r="E59" s="10">
        <f>SUM(E60:E63)</f>
        <v>10264297881</v>
      </c>
    </row>
    <row r="60" spans="1:5" ht="13.5" customHeight="1">
      <c r="A60" s="14" t="s">
        <v>286</v>
      </c>
      <c r="B60" s="15" t="s">
        <v>287</v>
      </c>
      <c r="C60" s="16" t="s">
        <v>288</v>
      </c>
      <c r="D60" s="248">
        <v>12631243798</v>
      </c>
      <c r="E60" s="248">
        <v>10256797881</v>
      </c>
    </row>
    <row r="61" spans="1:5" ht="13.5" customHeight="1">
      <c r="A61" s="14" t="s">
        <v>289</v>
      </c>
      <c r="B61" s="15" t="s">
        <v>290</v>
      </c>
      <c r="C61" s="16" t="s">
        <v>291</v>
      </c>
      <c r="D61" s="248"/>
      <c r="E61" s="248"/>
    </row>
    <row r="62" spans="1:5" ht="13.5" customHeight="1">
      <c r="A62" s="14" t="s">
        <v>292</v>
      </c>
      <c r="B62" s="15" t="s">
        <v>293</v>
      </c>
      <c r="C62" s="16"/>
      <c r="D62" s="248">
        <v>7500000</v>
      </c>
      <c r="E62" s="248">
        <v>7500000</v>
      </c>
    </row>
    <row r="63" spans="1:5" ht="13.5" customHeight="1">
      <c r="A63" s="19" t="s">
        <v>294</v>
      </c>
      <c r="B63" s="20">
        <v>269</v>
      </c>
      <c r="C63" s="20"/>
      <c r="D63" s="17"/>
      <c r="E63" s="17"/>
    </row>
    <row r="64" spans="1:5" ht="13.5" customHeight="1">
      <c r="A64" s="21" t="s">
        <v>295</v>
      </c>
      <c r="B64" s="12" t="s">
        <v>296</v>
      </c>
      <c r="C64" s="13"/>
      <c r="D64" s="10">
        <f>+D33+D11</f>
        <v>131108143144</v>
      </c>
      <c r="E64" s="10">
        <f>+E33+E11</f>
        <v>126675996588</v>
      </c>
    </row>
    <row r="65" spans="1:5" ht="13.5" customHeight="1">
      <c r="A65" s="21"/>
      <c r="B65" s="12"/>
      <c r="C65" s="16"/>
      <c r="D65" s="17">
        <v>0</v>
      </c>
      <c r="E65" s="17">
        <v>0</v>
      </c>
    </row>
    <row r="66" spans="1:5" ht="13.5" customHeight="1">
      <c r="A66" s="21" t="s">
        <v>297</v>
      </c>
      <c r="B66" s="12" t="s">
        <v>298</v>
      </c>
      <c r="C66" s="16"/>
      <c r="D66" s="17">
        <v>0</v>
      </c>
      <c r="E66" s="17">
        <v>0</v>
      </c>
    </row>
    <row r="67" spans="1:5" ht="13.5" customHeight="1">
      <c r="A67" s="11" t="s">
        <v>299</v>
      </c>
      <c r="B67" s="12" t="s">
        <v>300</v>
      </c>
      <c r="C67" s="13"/>
      <c r="D67" s="10">
        <f>D68+D80</f>
        <v>37109008827</v>
      </c>
      <c r="E67" s="10">
        <f>E68+E80</f>
        <v>33947864773</v>
      </c>
    </row>
    <row r="68" spans="1:5" ht="13.5" customHeight="1">
      <c r="A68" s="11" t="s">
        <v>301</v>
      </c>
      <c r="B68" s="12" t="s">
        <v>302</v>
      </c>
      <c r="C68" s="13"/>
      <c r="D68" s="10">
        <f>SUM(D69:D79)</f>
        <v>34223886597</v>
      </c>
      <c r="E68" s="10">
        <f>SUM(E69:E79)</f>
        <v>31062742543</v>
      </c>
    </row>
    <row r="69" spans="1:5" ht="13.5" customHeight="1">
      <c r="A69" s="14" t="s">
        <v>303</v>
      </c>
      <c r="B69" s="15" t="s">
        <v>304</v>
      </c>
      <c r="C69" s="16" t="s">
        <v>305</v>
      </c>
      <c r="D69" s="248">
        <v>8159510000</v>
      </c>
      <c r="E69" s="248">
        <v>1304450000</v>
      </c>
    </row>
    <row r="70" spans="1:5" ht="13.5" customHeight="1">
      <c r="A70" s="14" t="s">
        <v>306</v>
      </c>
      <c r="B70" s="15" t="s">
        <v>307</v>
      </c>
      <c r="C70" s="16"/>
      <c r="D70" s="248">
        <v>12888037631</v>
      </c>
      <c r="E70" s="248">
        <v>12234183922</v>
      </c>
    </row>
    <row r="71" spans="1:5" ht="13.5" customHeight="1">
      <c r="A71" s="14" t="s">
        <v>308</v>
      </c>
      <c r="B71" s="15" t="s">
        <v>309</v>
      </c>
      <c r="C71" s="16"/>
      <c r="D71" s="248">
        <v>10647727054</v>
      </c>
      <c r="E71" s="248">
        <v>12028650692</v>
      </c>
    </row>
    <row r="72" spans="1:5" ht="13.5" customHeight="1">
      <c r="A72" s="14" t="s">
        <v>310</v>
      </c>
      <c r="B72" s="15" t="s">
        <v>311</v>
      </c>
      <c r="C72" s="16" t="s">
        <v>312</v>
      </c>
      <c r="D72" s="248">
        <v>199653105</v>
      </c>
      <c r="E72" s="248">
        <v>0</v>
      </c>
    </row>
    <row r="73" spans="1:5" ht="13.5" customHeight="1">
      <c r="A73" s="14" t="s">
        <v>313</v>
      </c>
      <c r="B73" s="15" t="s">
        <v>314</v>
      </c>
      <c r="C73" s="16"/>
      <c r="D73" s="248">
        <v>452859657</v>
      </c>
      <c r="E73" s="248">
        <v>2632735693</v>
      </c>
    </row>
    <row r="74" spans="1:5" ht="13.5" customHeight="1">
      <c r="A74" s="14" t="s">
        <v>315</v>
      </c>
      <c r="B74" s="15" t="s">
        <v>316</v>
      </c>
      <c r="C74" s="16" t="s">
        <v>317</v>
      </c>
      <c r="D74" s="248">
        <v>387060871</v>
      </c>
      <c r="E74" s="248">
        <v>925338780</v>
      </c>
    </row>
    <row r="75" spans="1:5" ht="13.5" customHeight="1">
      <c r="A75" s="14" t="s">
        <v>318</v>
      </c>
      <c r="B75" s="15" t="s">
        <v>319</v>
      </c>
      <c r="C75" s="16"/>
      <c r="D75" s="248">
        <v>0</v>
      </c>
      <c r="E75" s="248">
        <v>0</v>
      </c>
    </row>
    <row r="76" spans="1:5" ht="13.5" customHeight="1">
      <c r="A76" s="14" t="s">
        <v>320</v>
      </c>
      <c r="B76" s="15" t="s">
        <v>321</v>
      </c>
      <c r="C76" s="16"/>
      <c r="D76" s="248">
        <v>0</v>
      </c>
      <c r="E76" s="248">
        <v>0</v>
      </c>
    </row>
    <row r="77" spans="1:5" ht="13.5" customHeight="1">
      <c r="A77" s="14" t="s">
        <v>322</v>
      </c>
      <c r="B77" s="15" t="s">
        <v>323</v>
      </c>
      <c r="C77" s="16" t="s">
        <v>324</v>
      </c>
      <c r="D77" s="248">
        <v>1423044179</v>
      </c>
      <c r="E77" s="248">
        <v>1520639356</v>
      </c>
    </row>
    <row r="78" spans="1:5" ht="13.5" customHeight="1">
      <c r="A78" s="14" t="s">
        <v>325</v>
      </c>
      <c r="B78" s="16">
        <v>320</v>
      </c>
      <c r="C78" s="16"/>
      <c r="D78" s="248">
        <v>0</v>
      </c>
      <c r="E78" s="248">
        <v>0</v>
      </c>
    </row>
    <row r="79" spans="1:5" ht="13.5" customHeight="1">
      <c r="A79" s="14" t="s">
        <v>326</v>
      </c>
      <c r="B79" s="16">
        <v>323</v>
      </c>
      <c r="C79" s="16"/>
      <c r="D79" s="248">
        <v>65994100</v>
      </c>
      <c r="E79" s="248">
        <v>416744100</v>
      </c>
    </row>
    <row r="80" spans="1:5" ht="13.5" customHeight="1">
      <c r="A80" s="11" t="s">
        <v>327</v>
      </c>
      <c r="B80" s="13">
        <v>330</v>
      </c>
      <c r="C80" s="13"/>
      <c r="D80" s="10">
        <f>SUM(D81:D88)</f>
        <v>2885122230</v>
      </c>
      <c r="E80" s="10">
        <f>SUM(E81:E88)</f>
        <v>2885122230</v>
      </c>
    </row>
    <row r="81" spans="1:5" ht="13.5" customHeight="1">
      <c r="A81" s="14" t="s">
        <v>328</v>
      </c>
      <c r="B81" s="16">
        <v>331</v>
      </c>
      <c r="C81" s="16"/>
      <c r="D81" s="17">
        <v>0</v>
      </c>
      <c r="E81" s="17">
        <v>0</v>
      </c>
    </row>
    <row r="82" spans="1:5" ht="13.5" customHeight="1">
      <c r="A82" s="14" t="s">
        <v>329</v>
      </c>
      <c r="B82" s="16">
        <v>332</v>
      </c>
      <c r="C82" s="16" t="s">
        <v>330</v>
      </c>
      <c r="D82" s="17">
        <v>0</v>
      </c>
      <c r="E82" s="17">
        <v>0</v>
      </c>
    </row>
    <row r="83" spans="1:5" ht="13.5" customHeight="1">
      <c r="A83" s="14" t="s">
        <v>331</v>
      </c>
      <c r="B83" s="16">
        <v>333</v>
      </c>
      <c r="C83" s="16"/>
      <c r="D83" s="17">
        <v>0</v>
      </c>
      <c r="E83" s="17">
        <v>0</v>
      </c>
    </row>
    <row r="84" spans="1:5" ht="13.5" customHeight="1">
      <c r="A84" s="14" t="s">
        <v>332</v>
      </c>
      <c r="B84" s="16">
        <v>334</v>
      </c>
      <c r="C84" s="16" t="s">
        <v>333</v>
      </c>
      <c r="D84" s="248">
        <v>2475597469</v>
      </c>
      <c r="E84" s="248">
        <v>2475597469</v>
      </c>
    </row>
    <row r="85" spans="1:5" ht="13.5" customHeight="1">
      <c r="A85" s="14" t="s">
        <v>334</v>
      </c>
      <c r="B85" s="16">
        <v>335</v>
      </c>
      <c r="C85" s="16" t="s">
        <v>291</v>
      </c>
      <c r="D85" s="248">
        <v>0</v>
      </c>
      <c r="E85" s="248">
        <v>0</v>
      </c>
    </row>
    <row r="86" spans="1:5" ht="13.5" customHeight="1">
      <c r="A86" s="14" t="s">
        <v>336</v>
      </c>
      <c r="B86" s="16">
        <v>336</v>
      </c>
      <c r="C86" s="16"/>
      <c r="D86" s="248">
        <v>409524761</v>
      </c>
      <c r="E86" s="248">
        <v>409524761</v>
      </c>
    </row>
    <row r="87" spans="1:5" ht="13.5" customHeight="1">
      <c r="A87" s="14" t="s">
        <v>337</v>
      </c>
      <c r="B87" s="16">
        <v>337</v>
      </c>
      <c r="C87" s="16"/>
      <c r="D87" s="17">
        <v>0</v>
      </c>
      <c r="E87" s="17">
        <v>0</v>
      </c>
    </row>
    <row r="88" spans="1:5" ht="13.5" customHeight="1">
      <c r="A88" s="14" t="s">
        <v>338</v>
      </c>
      <c r="B88" s="16">
        <v>338</v>
      </c>
      <c r="C88" s="16"/>
      <c r="D88" s="17"/>
      <c r="E88" s="17"/>
    </row>
    <row r="89" spans="1:5" ht="13.5" customHeight="1">
      <c r="A89" s="14" t="s">
        <v>102</v>
      </c>
      <c r="B89" s="16">
        <v>339</v>
      </c>
      <c r="C89" s="16"/>
      <c r="D89" s="17"/>
      <c r="E89" s="17"/>
    </row>
    <row r="90" spans="1:5" ht="13.5" customHeight="1">
      <c r="A90" s="14" t="s">
        <v>103</v>
      </c>
      <c r="B90" s="16">
        <v>340</v>
      </c>
      <c r="C90" s="16"/>
      <c r="D90" s="17"/>
      <c r="E90" s="17"/>
    </row>
    <row r="91" spans="1:5" ht="13.5" customHeight="1">
      <c r="A91" s="11" t="s">
        <v>339</v>
      </c>
      <c r="B91" s="12" t="s">
        <v>340</v>
      </c>
      <c r="C91" s="13"/>
      <c r="D91" s="10">
        <f>D92+D105</f>
        <v>93999134317</v>
      </c>
      <c r="E91" s="10">
        <f>E92+E105</f>
        <v>92728131815</v>
      </c>
    </row>
    <row r="92" spans="1:5" ht="13.5" customHeight="1">
      <c r="A92" s="11" t="s">
        <v>341</v>
      </c>
      <c r="B92" s="12" t="s">
        <v>342</v>
      </c>
      <c r="C92" s="13" t="s">
        <v>343</v>
      </c>
      <c r="D92" s="10">
        <f>SUM(D93:D103)</f>
        <v>93999134317</v>
      </c>
      <c r="E92" s="10">
        <f>SUM(E93:E103)</f>
        <v>92728131815</v>
      </c>
    </row>
    <row r="93" spans="1:5" ht="13.5" customHeight="1">
      <c r="A93" s="14" t="s">
        <v>344</v>
      </c>
      <c r="B93" s="15" t="s">
        <v>345</v>
      </c>
      <c r="C93" s="16"/>
      <c r="D93" s="248">
        <v>55680000000</v>
      </c>
      <c r="E93" s="248">
        <v>55680000000</v>
      </c>
    </row>
    <row r="94" spans="1:5" ht="13.5" customHeight="1">
      <c r="A94" s="14" t="s">
        <v>346</v>
      </c>
      <c r="B94" s="15" t="s">
        <v>347</v>
      </c>
      <c r="C94" s="16"/>
      <c r="D94" s="248">
        <v>6024502460</v>
      </c>
      <c r="E94" s="248">
        <v>6024502460</v>
      </c>
    </row>
    <row r="95" spans="1:5" ht="13.5" customHeight="1">
      <c r="A95" s="14" t="s">
        <v>348</v>
      </c>
      <c r="B95" s="15" t="s">
        <v>349</v>
      </c>
      <c r="C95" s="16"/>
      <c r="D95" s="17">
        <v>0</v>
      </c>
      <c r="E95" s="17">
        <v>0</v>
      </c>
    </row>
    <row r="96" spans="1:5" ht="13.5" customHeight="1">
      <c r="A96" s="14" t="s">
        <v>350</v>
      </c>
      <c r="B96" s="15" t="s">
        <v>351</v>
      </c>
      <c r="C96" s="16"/>
      <c r="D96" s="17">
        <v>0</v>
      </c>
      <c r="E96" s="17">
        <v>0</v>
      </c>
    </row>
    <row r="97" spans="1:5" ht="13.5" customHeight="1">
      <c r="A97" s="14" t="s">
        <v>352</v>
      </c>
      <c r="B97" s="15" t="s">
        <v>353</v>
      </c>
      <c r="C97" s="16"/>
      <c r="D97" s="17">
        <v>0</v>
      </c>
      <c r="E97" s="17">
        <v>0</v>
      </c>
    </row>
    <row r="98" spans="1:5" ht="13.5" customHeight="1">
      <c r="A98" s="14" t="s">
        <v>354</v>
      </c>
      <c r="B98" s="15" t="s">
        <v>355</v>
      </c>
      <c r="C98" s="16"/>
      <c r="D98" s="17">
        <v>0</v>
      </c>
      <c r="E98" s="17">
        <v>0</v>
      </c>
    </row>
    <row r="99" spans="1:5" ht="13.5" customHeight="1">
      <c r="A99" s="14" t="s">
        <v>356</v>
      </c>
      <c r="B99" s="15" t="s">
        <v>357</v>
      </c>
      <c r="C99" s="16"/>
      <c r="D99" s="248">
        <v>13633915177</v>
      </c>
      <c r="E99" s="248">
        <v>13633915177</v>
      </c>
    </row>
    <row r="100" spans="1:5" ht="13.5" customHeight="1">
      <c r="A100" s="14" t="s">
        <v>358</v>
      </c>
      <c r="B100" s="15" t="s">
        <v>359</v>
      </c>
      <c r="C100" s="16"/>
      <c r="D100" s="248">
        <v>3098213858</v>
      </c>
      <c r="E100" s="248">
        <v>3098213858</v>
      </c>
    </row>
    <row r="101" spans="1:5" ht="13.5" customHeight="1">
      <c r="A101" s="14" t="s">
        <v>360</v>
      </c>
      <c r="B101" s="15" t="s">
        <v>361</v>
      </c>
      <c r="C101" s="16"/>
      <c r="D101" s="248">
        <v>0</v>
      </c>
      <c r="E101" s="248">
        <v>0</v>
      </c>
    </row>
    <row r="102" spans="1:5" ht="13.5" customHeight="1">
      <c r="A102" s="14" t="s">
        <v>362</v>
      </c>
      <c r="B102" s="15" t="s">
        <v>363</v>
      </c>
      <c r="C102" s="16"/>
      <c r="D102" s="248">
        <v>15562502822</v>
      </c>
      <c r="E102" s="248">
        <v>14291500320</v>
      </c>
    </row>
    <row r="103" spans="1:5" ht="13.5" customHeight="1">
      <c r="A103" s="14" t="s">
        <v>364</v>
      </c>
      <c r="B103" s="15" t="s">
        <v>365</v>
      </c>
      <c r="C103" s="16"/>
      <c r="D103" s="17">
        <v>0</v>
      </c>
      <c r="E103" s="17">
        <v>0</v>
      </c>
    </row>
    <row r="104" spans="1:5" ht="13.5" customHeight="1">
      <c r="A104" s="14" t="s">
        <v>104</v>
      </c>
      <c r="B104" s="16">
        <v>422</v>
      </c>
      <c r="C104" s="16"/>
      <c r="D104" s="17"/>
      <c r="E104" s="17"/>
    </row>
    <row r="105" spans="1:5" ht="13.5" customHeight="1">
      <c r="A105" s="11" t="s">
        <v>366</v>
      </c>
      <c r="B105" s="13">
        <v>430</v>
      </c>
      <c r="C105" s="13"/>
      <c r="D105" s="10">
        <v>0</v>
      </c>
      <c r="E105" s="10">
        <v>0</v>
      </c>
    </row>
    <row r="106" spans="1:5" ht="13.5" customHeight="1">
      <c r="A106" s="14" t="s">
        <v>379</v>
      </c>
      <c r="B106" s="16">
        <v>432</v>
      </c>
      <c r="C106" s="16" t="s">
        <v>367</v>
      </c>
      <c r="D106" s="17">
        <v>0</v>
      </c>
      <c r="E106" s="17">
        <v>0</v>
      </c>
    </row>
    <row r="107" spans="1:5" ht="13.5" customHeight="1">
      <c r="A107" s="14" t="s">
        <v>380</v>
      </c>
      <c r="B107" s="16">
        <v>433</v>
      </c>
      <c r="C107" s="16"/>
      <c r="D107" s="17">
        <v>0</v>
      </c>
      <c r="E107" s="17">
        <v>0</v>
      </c>
    </row>
    <row r="108" spans="1:5" ht="13.5" customHeight="1">
      <c r="A108" s="19" t="s">
        <v>368</v>
      </c>
      <c r="B108" s="22"/>
      <c r="C108" s="22"/>
      <c r="D108" s="23"/>
      <c r="E108" s="23"/>
    </row>
    <row r="109" spans="1:7" ht="13.5" customHeight="1">
      <c r="A109" s="21" t="s">
        <v>369</v>
      </c>
      <c r="B109" s="13">
        <v>440</v>
      </c>
      <c r="C109" s="13"/>
      <c r="D109" s="10">
        <f>+D91+D67</f>
        <v>131108143144</v>
      </c>
      <c r="E109" s="10">
        <f>+E91+E67</f>
        <v>126675996588</v>
      </c>
      <c r="F109" s="48">
        <f>+D109-D64</f>
        <v>0</v>
      </c>
      <c r="G109" s="48">
        <f>+E109-E64</f>
        <v>0</v>
      </c>
    </row>
    <row r="110" spans="1:5" ht="13.5" customHeight="1">
      <c r="A110" s="24"/>
      <c r="B110" s="25"/>
      <c r="C110" s="26"/>
      <c r="D110" s="249"/>
      <c r="E110" s="249"/>
    </row>
    <row r="111" spans="1:5" ht="13.5" customHeight="1">
      <c r="A111" s="28" t="s">
        <v>370</v>
      </c>
      <c r="B111" s="29"/>
      <c r="C111" s="30"/>
      <c r="D111" s="31"/>
      <c r="E111" s="31"/>
    </row>
    <row r="112" spans="1:5" ht="12" customHeight="1">
      <c r="A112" s="32" t="s">
        <v>371</v>
      </c>
      <c r="B112" s="33">
        <v>24</v>
      </c>
      <c r="C112" s="34"/>
      <c r="D112" s="35"/>
      <c r="E112" s="35"/>
    </row>
    <row r="113" spans="1:5" ht="12" customHeight="1">
      <c r="A113" s="14" t="s">
        <v>372</v>
      </c>
      <c r="B113" s="36" t="s">
        <v>298</v>
      </c>
      <c r="C113" s="37"/>
      <c r="D113" s="17"/>
      <c r="E113" s="17"/>
    </row>
    <row r="114" spans="1:5" ht="12" customHeight="1">
      <c r="A114" s="14" t="s">
        <v>373</v>
      </c>
      <c r="B114" s="36" t="s">
        <v>298</v>
      </c>
      <c r="C114" s="37"/>
      <c r="D114" s="17"/>
      <c r="E114" s="17"/>
    </row>
    <row r="115" spans="1:5" ht="12" customHeight="1">
      <c r="A115" s="14" t="s">
        <v>374</v>
      </c>
      <c r="B115" s="36" t="s">
        <v>298</v>
      </c>
      <c r="C115" s="37"/>
      <c r="D115" s="17"/>
      <c r="E115" s="17"/>
    </row>
    <row r="116" spans="1:5" ht="12" customHeight="1">
      <c r="A116" s="14" t="s">
        <v>375</v>
      </c>
      <c r="B116" s="36" t="s">
        <v>298</v>
      </c>
      <c r="C116" s="37"/>
      <c r="D116" s="17"/>
      <c r="E116" s="17"/>
    </row>
    <row r="117" spans="1:5" ht="12" customHeight="1">
      <c r="A117" s="38" t="s">
        <v>376</v>
      </c>
      <c r="B117" s="39" t="s">
        <v>298</v>
      </c>
      <c r="C117" s="40"/>
      <c r="D117" s="27"/>
      <c r="E117" s="27"/>
    </row>
    <row r="118" spans="1:5" ht="12" customHeight="1">
      <c r="A118" s="28"/>
      <c r="B118" s="41" t="s">
        <v>298</v>
      </c>
      <c r="C118" s="31"/>
      <c r="D118" s="31"/>
      <c r="E118" s="31"/>
    </row>
    <row r="119" spans="1:5" ht="14.25">
      <c r="A119" s="42"/>
      <c r="B119" s="43"/>
      <c r="C119" s="44"/>
      <c r="D119" s="44"/>
      <c r="E119" s="45"/>
    </row>
    <row r="120" spans="1:5" ht="15">
      <c r="A120"/>
      <c r="B120" s="264" t="s">
        <v>714</v>
      </c>
      <c r="C120" s="264"/>
      <c r="D120" s="264"/>
      <c r="E120" s="264"/>
    </row>
    <row r="121" spans="1:5" ht="18">
      <c r="A121" s="265" t="s">
        <v>377</v>
      </c>
      <c r="B121" s="265"/>
      <c r="C121" s="265"/>
      <c r="D121" s="266" t="s">
        <v>378</v>
      </c>
      <c r="E121" s="266"/>
    </row>
    <row r="122" spans="1:5" ht="18">
      <c r="A122" s="2"/>
      <c r="B122" s="2"/>
      <c r="C122" s="2"/>
      <c r="D122" s="2"/>
      <c r="E122" s="47"/>
    </row>
  </sheetData>
  <mergeCells count="14">
    <mergeCell ref="B120:E120"/>
    <mergeCell ref="A121:C121"/>
    <mergeCell ref="D121:E121"/>
    <mergeCell ref="D2:E3"/>
    <mergeCell ref="D1:E1"/>
    <mergeCell ref="A7:E7"/>
    <mergeCell ref="A5:E5"/>
    <mergeCell ref="A6:E6"/>
    <mergeCell ref="D8:E8"/>
    <mergeCell ref="D9:D10"/>
    <mergeCell ref="E9:E10"/>
    <mergeCell ref="A9:A10"/>
    <mergeCell ref="B9:B10"/>
    <mergeCell ref="C9:C10"/>
  </mergeCells>
  <printOptions horizontalCentered="1"/>
  <pageMargins left="1.062992125984252" right="0.2362204724409449" top="0.2755905511811024" bottom="0.2362204724409449" header="0.275590551181102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49"/>
  <sheetViews>
    <sheetView workbookViewId="0" topLeftCell="A1">
      <selection activeCell="C22" sqref="C22"/>
    </sheetView>
  </sheetViews>
  <sheetFormatPr defaultColWidth="8.796875" defaultRowHeight="14.25"/>
  <cols>
    <col min="1" max="1" width="41.19921875" style="0" customWidth="1"/>
    <col min="2" max="2" width="16.69921875" style="0" customWidth="1"/>
    <col min="3" max="3" width="15.69921875" style="0" customWidth="1"/>
    <col min="4" max="4" width="15.5" style="0" customWidth="1"/>
    <col min="5" max="5" width="15.69921875" style="0" customWidth="1"/>
    <col min="6" max="6" width="18.09765625" style="0" customWidth="1"/>
  </cols>
  <sheetData>
    <row r="1" spans="1:6" ht="19.5">
      <c r="A1" s="288" t="s">
        <v>47</v>
      </c>
      <c r="B1" s="288"/>
      <c r="C1" s="288"/>
      <c r="D1" s="288"/>
      <c r="E1" s="288"/>
      <c r="F1" s="288"/>
    </row>
    <row r="2" ht="15">
      <c r="E2" s="231" t="s">
        <v>162</v>
      </c>
    </row>
    <row r="3" spans="1:6" ht="14.25" customHeight="1">
      <c r="A3" s="301"/>
      <c r="B3" s="303" t="s">
        <v>499</v>
      </c>
      <c r="C3" s="303" t="s">
        <v>169</v>
      </c>
      <c r="D3" s="303" t="s">
        <v>168</v>
      </c>
      <c r="E3" s="303" t="s">
        <v>164</v>
      </c>
      <c r="F3" s="303" t="s">
        <v>604</v>
      </c>
    </row>
    <row r="4" spans="1:15" ht="14.25">
      <c r="A4" s="302"/>
      <c r="B4" s="304" t="s">
        <v>165</v>
      </c>
      <c r="C4" s="304"/>
      <c r="D4" s="304"/>
      <c r="E4" s="304" t="s">
        <v>166</v>
      </c>
      <c r="F4" s="304"/>
      <c r="G4" s="221"/>
      <c r="H4" s="221"/>
      <c r="I4" s="221"/>
      <c r="J4" s="221"/>
      <c r="K4" s="221"/>
      <c r="L4" s="221"/>
      <c r="M4" s="221"/>
      <c r="N4" s="221"/>
      <c r="O4" s="221"/>
    </row>
    <row r="5" spans="1:15" s="241" customFormat="1" ht="16.5" customHeight="1">
      <c r="A5" s="236" t="s">
        <v>813</v>
      </c>
      <c r="B5" s="232"/>
      <c r="C5" s="232"/>
      <c r="D5" s="232"/>
      <c r="E5" s="232"/>
      <c r="F5" s="232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6.5" customHeight="1">
      <c r="A6" s="235" t="s">
        <v>812</v>
      </c>
      <c r="B6" s="186">
        <v>32658436840</v>
      </c>
      <c r="C6" s="186">
        <v>25185505824</v>
      </c>
      <c r="D6" s="186">
        <v>0</v>
      </c>
      <c r="E6" s="186">
        <v>275521401</v>
      </c>
      <c r="F6" s="186">
        <f>SUM(B6:E6)</f>
        <v>58119464065</v>
      </c>
      <c r="G6" s="221"/>
      <c r="H6" s="221"/>
      <c r="I6" s="221"/>
      <c r="J6" s="221"/>
      <c r="K6" s="221"/>
      <c r="L6" s="221"/>
      <c r="M6" s="221"/>
      <c r="N6" s="221"/>
      <c r="O6" s="221"/>
    </row>
    <row r="7" spans="1:15" ht="16.5" customHeight="1">
      <c r="A7" s="237" t="s">
        <v>0</v>
      </c>
      <c r="B7" s="141">
        <v>13158579264</v>
      </c>
      <c r="C7" s="185"/>
      <c r="D7" s="185"/>
      <c r="E7" s="185"/>
      <c r="F7" s="186">
        <f>SUM(B7:E7)</f>
        <v>13158579264</v>
      </c>
      <c r="G7" s="221"/>
      <c r="H7" s="221"/>
      <c r="I7" s="221"/>
      <c r="J7" s="221"/>
      <c r="K7" s="221"/>
      <c r="L7" s="221"/>
      <c r="M7" s="221"/>
      <c r="N7" s="221"/>
      <c r="O7" s="221"/>
    </row>
    <row r="8" spans="1:15" ht="16.5" customHeight="1">
      <c r="A8" s="238" t="s">
        <v>1</v>
      </c>
      <c r="B8" s="146">
        <f>SUM(B6:B7)</f>
        <v>45817016104</v>
      </c>
      <c r="C8" s="146">
        <f>SUM(C6:C7)</f>
        <v>25185505824</v>
      </c>
      <c r="D8" s="146">
        <f>SUM(D6:D7)</f>
        <v>0</v>
      </c>
      <c r="E8" s="146">
        <f>SUM(E6:E7)</f>
        <v>275521401</v>
      </c>
      <c r="F8" s="146">
        <f>SUM(F6:F7)</f>
        <v>71278043329</v>
      </c>
      <c r="G8" s="221"/>
      <c r="H8" s="221"/>
      <c r="I8" s="221"/>
      <c r="J8" s="221"/>
      <c r="K8" s="221"/>
      <c r="L8" s="221"/>
      <c r="M8" s="221"/>
      <c r="N8" s="221"/>
      <c r="O8" s="221"/>
    </row>
    <row r="9" spans="1:15" ht="16.5" customHeight="1">
      <c r="A9" s="239" t="s">
        <v>2</v>
      </c>
      <c r="B9" s="186"/>
      <c r="C9" s="186"/>
      <c r="D9" s="186"/>
      <c r="E9" s="186"/>
      <c r="F9" s="186">
        <f>SUM(B9:E9)</f>
        <v>0</v>
      </c>
      <c r="G9" s="221"/>
      <c r="H9" s="221"/>
      <c r="I9" s="221"/>
      <c r="J9" s="221"/>
      <c r="K9" s="221"/>
      <c r="L9" s="221"/>
      <c r="M9" s="221"/>
      <c r="N9" s="221"/>
      <c r="O9" s="221"/>
    </row>
    <row r="10" spans="1:15" ht="16.5" customHeight="1">
      <c r="A10" s="175" t="s">
        <v>3</v>
      </c>
      <c r="B10" s="108">
        <v>869847569</v>
      </c>
      <c r="C10" s="233">
        <v>2583147863</v>
      </c>
      <c r="D10" s="233">
        <v>0</v>
      </c>
      <c r="E10" s="233">
        <v>136896761</v>
      </c>
      <c r="F10" s="108">
        <f>SUM(B10:E10)</f>
        <v>3589892193</v>
      </c>
      <c r="G10" s="221"/>
      <c r="H10" s="221"/>
      <c r="I10" s="221"/>
      <c r="J10" s="221"/>
      <c r="K10" s="221"/>
      <c r="L10" s="221"/>
      <c r="M10" s="221"/>
      <c r="N10" s="221"/>
      <c r="O10" s="221"/>
    </row>
    <row r="11" spans="1:15" ht="16.5" customHeight="1">
      <c r="A11" s="175" t="s">
        <v>4</v>
      </c>
      <c r="B11" s="108"/>
      <c r="C11" s="108"/>
      <c r="D11" s="104"/>
      <c r="E11" s="104"/>
      <c r="F11" s="108">
        <v>24394049</v>
      </c>
      <c r="G11" s="221"/>
      <c r="H11" s="221"/>
      <c r="I11" s="221"/>
      <c r="J11" s="221"/>
      <c r="K11" s="221"/>
      <c r="L11" s="221"/>
      <c r="M11" s="221"/>
      <c r="N11" s="221"/>
      <c r="O11" s="221"/>
    </row>
    <row r="12" spans="1:15" ht="16.5" customHeight="1">
      <c r="A12" s="175" t="s">
        <v>5</v>
      </c>
      <c r="B12" s="108"/>
      <c r="C12" s="108"/>
      <c r="D12" s="108"/>
      <c r="E12" s="108"/>
      <c r="F12" s="108">
        <f>-308002674-45724500</f>
        <v>-353727174</v>
      </c>
      <c r="G12" s="221"/>
      <c r="H12" s="221"/>
      <c r="I12" s="221"/>
      <c r="J12" s="221"/>
      <c r="K12" s="221"/>
      <c r="L12" s="221"/>
      <c r="M12" s="221"/>
      <c r="N12" s="221"/>
      <c r="O12" s="221"/>
    </row>
    <row r="13" spans="1:15" ht="16.5" customHeight="1">
      <c r="A13" s="175" t="s">
        <v>6</v>
      </c>
      <c r="B13" s="108"/>
      <c r="C13" s="108"/>
      <c r="D13" s="108"/>
      <c r="E13" s="108"/>
      <c r="F13" s="108">
        <v>-815139767</v>
      </c>
      <c r="G13" s="221"/>
      <c r="H13" s="221"/>
      <c r="I13" s="221"/>
      <c r="J13" s="221"/>
      <c r="K13" s="221"/>
      <c r="L13" s="221"/>
      <c r="M13" s="221"/>
      <c r="N13" s="221"/>
      <c r="O13" s="221"/>
    </row>
    <row r="14" spans="1:15" ht="16.5" customHeight="1">
      <c r="A14" s="238" t="s">
        <v>7</v>
      </c>
      <c r="B14" s="146">
        <f>SUM(B12:B13)</f>
        <v>0</v>
      </c>
      <c r="C14" s="146">
        <f>SUM(C12:C13)</f>
        <v>0</v>
      </c>
      <c r="D14" s="146">
        <f>SUM(D12:D13)</f>
        <v>0</v>
      </c>
      <c r="E14" s="146">
        <f>SUM(E12:E13)</f>
        <v>0</v>
      </c>
      <c r="F14" s="146">
        <f>+F10+F11+F12+F13</f>
        <v>2445419301</v>
      </c>
      <c r="G14" s="221"/>
      <c r="H14" s="221"/>
      <c r="I14" s="221"/>
      <c r="J14" s="221"/>
      <c r="K14" s="221"/>
      <c r="L14" s="221"/>
      <c r="M14" s="221"/>
      <c r="N14" s="221"/>
      <c r="O14" s="221"/>
    </row>
    <row r="17" spans="1:6" ht="19.5">
      <c r="A17" s="288" t="s">
        <v>46</v>
      </c>
      <c r="B17" s="288"/>
      <c r="C17" s="288"/>
      <c r="D17" s="288"/>
      <c r="E17" s="288"/>
      <c r="F17" s="288"/>
    </row>
    <row r="18" ht="15">
      <c r="E18" s="231" t="s">
        <v>162</v>
      </c>
    </row>
    <row r="19" spans="1:6" ht="14.25">
      <c r="A19" s="301"/>
      <c r="B19" s="303" t="s">
        <v>499</v>
      </c>
      <c r="C19" s="303" t="s">
        <v>169</v>
      </c>
      <c r="D19" s="303" t="s">
        <v>168</v>
      </c>
      <c r="E19" s="303" t="s">
        <v>164</v>
      </c>
      <c r="F19" s="303" t="s">
        <v>604</v>
      </c>
    </row>
    <row r="20" spans="1:6" ht="14.25">
      <c r="A20" s="302"/>
      <c r="B20" s="304" t="s">
        <v>165</v>
      </c>
      <c r="C20" s="304"/>
      <c r="D20" s="304"/>
      <c r="E20" s="304" t="s">
        <v>166</v>
      </c>
      <c r="F20" s="304"/>
    </row>
    <row r="21" spans="1:6" ht="14.25" customHeight="1">
      <c r="A21" s="236" t="s">
        <v>813</v>
      </c>
      <c r="B21" s="232"/>
      <c r="C21" s="232"/>
      <c r="D21" s="232"/>
      <c r="E21" s="232"/>
      <c r="F21" s="232"/>
    </row>
    <row r="22" spans="1:15" ht="15">
      <c r="A22" s="235" t="s">
        <v>812</v>
      </c>
      <c r="B22" s="186">
        <f>31174787030+100677106</f>
        <v>31275464136</v>
      </c>
      <c r="C22" s="186">
        <v>20614958516</v>
      </c>
      <c r="D22" s="186">
        <v>2907164503</v>
      </c>
      <c r="E22" s="186">
        <v>316200233</v>
      </c>
      <c r="F22" s="186">
        <f>SUM(B22:E22)</f>
        <v>55113787388</v>
      </c>
      <c r="G22" s="221"/>
      <c r="H22" s="221"/>
      <c r="I22" s="221"/>
      <c r="J22" s="221"/>
      <c r="K22" s="221"/>
      <c r="L22" s="221"/>
      <c r="M22" s="221"/>
      <c r="N22" s="221"/>
      <c r="O22" s="221"/>
    </row>
    <row r="23" spans="1:15" s="241" customFormat="1" ht="16.5" customHeight="1">
      <c r="A23" s="237" t="s">
        <v>0</v>
      </c>
      <c r="B23" s="141">
        <f>8856876730+579485900</f>
        <v>9436362630</v>
      </c>
      <c r="C23" s="185"/>
      <c r="D23" s="185"/>
      <c r="E23" s="185"/>
      <c r="F23" s="186">
        <f>SUM(B23:E23)</f>
        <v>9436362630</v>
      </c>
      <c r="G23" s="240"/>
      <c r="H23" s="240"/>
      <c r="I23" s="240"/>
      <c r="J23" s="240"/>
      <c r="K23" s="240"/>
      <c r="L23" s="240"/>
      <c r="M23" s="240"/>
      <c r="N23" s="240"/>
      <c r="O23" s="240"/>
    </row>
    <row r="24" spans="1:15" ht="16.5" customHeight="1">
      <c r="A24" s="238" t="s">
        <v>1</v>
      </c>
      <c r="B24" s="146">
        <f>SUM(B22:B23)</f>
        <v>40711826766</v>
      </c>
      <c r="C24" s="146">
        <f>SUM(C22:C23)</f>
        <v>20614958516</v>
      </c>
      <c r="D24" s="146">
        <f>SUM(D22:D23)</f>
        <v>2907164503</v>
      </c>
      <c r="E24" s="146">
        <f>SUM(E22:E23)</f>
        <v>316200233</v>
      </c>
      <c r="F24" s="146">
        <f>SUM(F22:F23)</f>
        <v>64550150018</v>
      </c>
      <c r="G24" s="221"/>
      <c r="H24" s="221"/>
      <c r="I24" s="221"/>
      <c r="J24" s="221"/>
      <c r="K24" s="221"/>
      <c r="L24" s="221"/>
      <c r="M24" s="221"/>
      <c r="N24" s="221"/>
      <c r="O24" s="221"/>
    </row>
    <row r="25" spans="1:15" ht="16.5" customHeight="1">
      <c r="A25" s="239" t="s">
        <v>2</v>
      </c>
      <c r="B25" s="186"/>
      <c r="C25" s="186"/>
      <c r="D25" s="186"/>
      <c r="E25" s="186"/>
      <c r="F25" s="186">
        <f>SUM(B25:E25)</f>
        <v>0</v>
      </c>
      <c r="G25" s="221"/>
      <c r="H25" s="221"/>
      <c r="I25" s="221"/>
      <c r="J25" s="221"/>
      <c r="K25" s="221"/>
      <c r="L25" s="221"/>
      <c r="M25" s="221"/>
      <c r="N25" s="221"/>
      <c r="O25" s="221"/>
    </row>
    <row r="26" spans="1:15" ht="16.5" customHeight="1">
      <c r="A26" s="175" t="s">
        <v>3</v>
      </c>
      <c r="B26" s="108">
        <v>255825842</v>
      </c>
      <c r="C26" s="233">
        <v>914076022</v>
      </c>
      <c r="D26" s="233">
        <v>824769738</v>
      </c>
      <c r="E26" s="233">
        <v>24053553</v>
      </c>
      <c r="F26" s="108">
        <f>SUM(B26:E26)</f>
        <v>2018725155</v>
      </c>
      <c r="G26" s="221"/>
      <c r="H26" s="221"/>
      <c r="I26" s="221"/>
      <c r="J26" s="221"/>
      <c r="K26" s="221"/>
      <c r="L26" s="221"/>
      <c r="M26" s="221"/>
      <c r="N26" s="221"/>
      <c r="O26" s="221"/>
    </row>
    <row r="27" spans="1:15" ht="16.5" customHeight="1">
      <c r="A27" s="175" t="s">
        <v>4</v>
      </c>
      <c r="B27" s="108"/>
      <c r="C27" s="108"/>
      <c r="D27" s="104"/>
      <c r="E27" s="104"/>
      <c r="F27" s="108">
        <v>8834935</v>
      </c>
      <c r="G27" s="221"/>
      <c r="H27" s="221"/>
      <c r="I27" s="221"/>
      <c r="J27" s="221"/>
      <c r="K27" s="221"/>
      <c r="L27" s="221"/>
      <c r="M27" s="221"/>
      <c r="N27" s="221"/>
      <c r="O27" s="221"/>
    </row>
    <row r="28" spans="1:15" ht="16.5" customHeight="1">
      <c r="A28" s="175" t="s">
        <v>5</v>
      </c>
      <c r="B28" s="108"/>
      <c r="C28" s="108"/>
      <c r="D28" s="108"/>
      <c r="E28" s="108"/>
      <c r="F28" s="108">
        <f>37079545-353569631</f>
        <v>-316490086</v>
      </c>
      <c r="G28" s="221"/>
      <c r="H28" s="221"/>
      <c r="I28" s="221"/>
      <c r="J28" s="221"/>
      <c r="K28" s="221"/>
      <c r="L28" s="221"/>
      <c r="M28" s="221"/>
      <c r="N28" s="221"/>
      <c r="O28" s="221"/>
    </row>
    <row r="29" spans="1:15" ht="16.5" customHeight="1">
      <c r="A29" s="175" t="s">
        <v>6</v>
      </c>
      <c r="B29" s="108"/>
      <c r="C29" s="108"/>
      <c r="D29" s="108"/>
      <c r="E29" s="108"/>
      <c r="F29" s="108">
        <v>-440067502</v>
      </c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ht="16.5" customHeight="1">
      <c r="A30" s="238" t="s">
        <v>7</v>
      </c>
      <c r="B30" s="146">
        <f>SUM(B28:B29)</f>
        <v>0</v>
      </c>
      <c r="C30" s="146">
        <f>SUM(C28:C29)</f>
        <v>0</v>
      </c>
      <c r="D30" s="146">
        <f>SUM(D28:D29)</f>
        <v>0</v>
      </c>
      <c r="E30" s="146">
        <f>SUM(E28:E29)</f>
        <v>0</v>
      </c>
      <c r="F30" s="146">
        <f>+F26+F27+F28+F29</f>
        <v>1271002502</v>
      </c>
      <c r="G30" s="221"/>
      <c r="H30" s="221"/>
      <c r="I30" s="221"/>
      <c r="J30" s="221"/>
      <c r="K30" s="221"/>
      <c r="L30" s="221"/>
      <c r="M30" s="221"/>
      <c r="N30" s="221"/>
      <c r="O30" s="221"/>
    </row>
    <row r="31" spans="7:15" ht="16.5" customHeight="1">
      <c r="G31" s="221"/>
      <c r="H31" s="221"/>
      <c r="I31" s="221"/>
      <c r="J31" s="221"/>
      <c r="K31" s="221"/>
      <c r="L31" s="221"/>
      <c r="M31" s="221"/>
      <c r="N31" s="221"/>
      <c r="O31" s="221"/>
    </row>
    <row r="32" spans="7:15" ht="16.5" customHeight="1">
      <c r="G32" s="221"/>
      <c r="H32" s="221"/>
      <c r="I32" s="221"/>
      <c r="J32" s="221"/>
      <c r="K32" s="221"/>
      <c r="L32" s="221"/>
      <c r="M32" s="221"/>
      <c r="N32" s="221"/>
      <c r="O32" s="221"/>
    </row>
    <row r="33" spans="7:15" ht="16.5" customHeight="1">
      <c r="G33" s="221"/>
      <c r="H33" s="221"/>
      <c r="I33" s="221"/>
      <c r="J33" s="221"/>
      <c r="K33" s="221"/>
      <c r="L33" s="221"/>
      <c r="M33" s="221"/>
      <c r="N33" s="221"/>
      <c r="O33" s="221"/>
    </row>
    <row r="34" spans="7:15" ht="16.5" customHeight="1">
      <c r="G34" s="221"/>
      <c r="H34" s="221"/>
      <c r="I34" s="221"/>
      <c r="J34" s="221"/>
      <c r="K34" s="221"/>
      <c r="L34" s="221"/>
      <c r="M34" s="221"/>
      <c r="N34" s="221"/>
      <c r="O34" s="221"/>
    </row>
    <row r="35" spans="7:15" ht="16.5" customHeight="1"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5" ht="19.5">
      <c r="A36" s="288" t="s">
        <v>48</v>
      </c>
      <c r="B36" s="288"/>
      <c r="C36" s="288"/>
      <c r="D36" s="288"/>
      <c r="E36" s="288"/>
      <c r="F36" s="288"/>
      <c r="G36" s="221"/>
      <c r="H36" s="221"/>
      <c r="I36" s="221"/>
      <c r="J36" s="221"/>
      <c r="K36" s="221"/>
      <c r="L36" s="221"/>
      <c r="M36" s="221"/>
      <c r="N36" s="221"/>
      <c r="O36" s="221"/>
    </row>
    <row r="37" ht="15">
      <c r="E37" s="231" t="s">
        <v>162</v>
      </c>
    </row>
    <row r="38" spans="1:6" ht="14.25">
      <c r="A38" s="301"/>
      <c r="B38" s="303" t="s">
        <v>499</v>
      </c>
      <c r="C38" s="303" t="s">
        <v>169</v>
      </c>
      <c r="D38" s="303" t="s">
        <v>168</v>
      </c>
      <c r="E38" s="303" t="s">
        <v>164</v>
      </c>
      <c r="F38" s="303" t="s">
        <v>604</v>
      </c>
    </row>
    <row r="39" spans="1:6" ht="14.25">
      <c r="A39" s="302"/>
      <c r="B39" s="304" t="s">
        <v>165</v>
      </c>
      <c r="C39" s="304"/>
      <c r="D39" s="304"/>
      <c r="E39" s="304" t="s">
        <v>166</v>
      </c>
      <c r="F39" s="304"/>
    </row>
    <row r="40" spans="1:6" ht="16.5">
      <c r="A40" s="236" t="s">
        <v>697</v>
      </c>
      <c r="B40" s="232"/>
      <c r="C40" s="232"/>
      <c r="D40" s="232"/>
      <c r="E40" s="232"/>
      <c r="F40" s="232"/>
    </row>
    <row r="41" spans="1:6" ht="15">
      <c r="A41" s="235" t="s">
        <v>698</v>
      </c>
      <c r="B41" s="186">
        <v>2049618522</v>
      </c>
      <c r="C41" s="186">
        <v>37444679549</v>
      </c>
      <c r="D41" s="186"/>
      <c r="E41" s="186">
        <v>2707338613</v>
      </c>
      <c r="F41" s="186">
        <f>SUM(B41:E41)</f>
        <v>42201636684</v>
      </c>
    </row>
    <row r="42" spans="1:6" ht="15">
      <c r="A42" s="175" t="s">
        <v>699</v>
      </c>
      <c r="B42" s="108">
        <f>97612350+3658182</f>
        <v>101270532</v>
      </c>
      <c r="C42" s="108">
        <f>2350549889+9594014559</f>
        <v>11944564448</v>
      </c>
      <c r="D42" s="108"/>
      <c r="E42" s="108"/>
      <c r="F42" s="108">
        <f>SUM(B42:E42)</f>
        <v>12045834980</v>
      </c>
    </row>
    <row r="43" spans="1:6" ht="15">
      <c r="A43" s="175" t="s">
        <v>700</v>
      </c>
      <c r="B43" s="108">
        <f>3542727285+437417156</f>
        <v>3980144441</v>
      </c>
      <c r="C43" s="108">
        <f>5344291215+5142541078</f>
        <v>10486832293</v>
      </c>
      <c r="D43" s="108">
        <v>4223762861</v>
      </c>
      <c r="E43" s="108"/>
      <c r="F43" s="108">
        <f>SUM(B43:E43)</f>
        <v>18690739595</v>
      </c>
    </row>
    <row r="44" spans="1:6" ht="15">
      <c r="A44" s="175" t="s">
        <v>468</v>
      </c>
      <c r="B44" s="108">
        <v>5688795554</v>
      </c>
      <c r="C44" s="108">
        <v>1578936347</v>
      </c>
      <c r="D44" s="108">
        <v>20987073673</v>
      </c>
      <c r="E44" s="108">
        <v>1455256</v>
      </c>
      <c r="F44" s="108">
        <f>SUM(B44:E44)</f>
        <v>28256260830</v>
      </c>
    </row>
    <row r="45" spans="1:6" ht="15">
      <c r="A45" s="242" t="s">
        <v>701</v>
      </c>
      <c r="B45" s="166"/>
      <c r="C45" s="166"/>
      <c r="D45" s="166"/>
      <c r="E45" s="166"/>
      <c r="F45" s="166">
        <f>+F46-F41-F42-F43-F44</f>
        <v>37391396491</v>
      </c>
    </row>
    <row r="46" spans="1:6" ht="15.75">
      <c r="A46" s="238" t="s">
        <v>500</v>
      </c>
      <c r="B46" s="146">
        <f>SUM(B41:B45)</f>
        <v>11819829049</v>
      </c>
      <c r="C46" s="146">
        <f>SUM(C41:C45)</f>
        <v>61455012637</v>
      </c>
      <c r="D46" s="146">
        <f>SUM(D41:D45)</f>
        <v>25210836534</v>
      </c>
      <c r="E46" s="146">
        <f>SUM(E41:E45)</f>
        <v>2708793869</v>
      </c>
      <c r="F46" s="146">
        <v>138585868580</v>
      </c>
    </row>
    <row r="47" spans="1:6" ht="16.5">
      <c r="A47" s="239" t="s">
        <v>702</v>
      </c>
      <c r="B47" s="186"/>
      <c r="C47" s="186"/>
      <c r="D47" s="186"/>
      <c r="E47" s="186"/>
      <c r="F47" s="186"/>
    </row>
    <row r="48" spans="1:6" ht="15">
      <c r="A48" s="175" t="s">
        <v>703</v>
      </c>
      <c r="B48" s="108">
        <v>3651955717</v>
      </c>
      <c r="C48" s="233">
        <v>3842044195</v>
      </c>
      <c r="D48" s="233">
        <v>28887346581</v>
      </c>
      <c r="E48" s="233"/>
      <c r="F48" s="108">
        <f>SUM(B48:E48)</f>
        <v>36381346493</v>
      </c>
    </row>
    <row r="49" spans="1:6" ht="15">
      <c r="A49" s="175" t="s">
        <v>704</v>
      </c>
      <c r="B49" s="108">
        <f>459510000+1680047469</f>
        <v>2139557469</v>
      </c>
      <c r="C49" s="108">
        <f>700000000+2100000000</f>
        <v>2800000000</v>
      </c>
      <c r="D49" s="104"/>
      <c r="E49" s="104"/>
      <c r="F49" s="108">
        <f>SUM(B49:E49)</f>
        <v>4939557469</v>
      </c>
    </row>
    <row r="50" spans="1:6" ht="15">
      <c r="A50" s="175" t="s">
        <v>705</v>
      </c>
      <c r="B50" s="108"/>
      <c r="C50" s="108"/>
      <c r="D50" s="108"/>
      <c r="E50" s="108"/>
      <c r="F50" s="108">
        <f>+F51-F48-F49</f>
        <v>8353430060</v>
      </c>
    </row>
    <row r="51" spans="1:6" ht="15.75">
      <c r="A51" s="238" t="s">
        <v>501</v>
      </c>
      <c r="B51" s="146">
        <f>SUM(B48:B50)</f>
        <v>5791513186</v>
      </c>
      <c r="C51" s="146">
        <f>SUM(C48:C50)</f>
        <v>6642044195</v>
      </c>
      <c r="D51" s="146">
        <f>SUM(D48:D50)</f>
        <v>28887346581</v>
      </c>
      <c r="E51" s="146">
        <f>SUM(E48:E50)</f>
        <v>0</v>
      </c>
      <c r="F51" s="146">
        <v>49674334022</v>
      </c>
    </row>
    <row r="53" spans="1:6" ht="19.5">
      <c r="A53" s="288" t="s">
        <v>49</v>
      </c>
      <c r="B53" s="288"/>
      <c r="C53" s="288"/>
      <c r="D53" s="288"/>
      <c r="E53" s="288"/>
      <c r="F53" s="288"/>
    </row>
    <row r="54" ht="15">
      <c r="E54" s="231" t="s">
        <v>162</v>
      </c>
    </row>
    <row r="55" spans="1:6" ht="14.25">
      <c r="A55" s="301"/>
      <c r="B55" s="303" t="s">
        <v>499</v>
      </c>
      <c r="C55" s="303" t="s">
        <v>169</v>
      </c>
      <c r="D55" s="303" t="s">
        <v>168</v>
      </c>
      <c r="E55" s="303" t="s">
        <v>164</v>
      </c>
      <c r="F55" s="303" t="s">
        <v>604</v>
      </c>
    </row>
    <row r="56" spans="1:6" ht="14.25">
      <c r="A56" s="302"/>
      <c r="B56" s="304" t="s">
        <v>165</v>
      </c>
      <c r="C56" s="304"/>
      <c r="D56" s="304"/>
      <c r="E56" s="304" t="s">
        <v>166</v>
      </c>
      <c r="F56" s="304"/>
    </row>
    <row r="57" spans="1:6" ht="16.5">
      <c r="A57" s="236" t="s">
        <v>697</v>
      </c>
      <c r="B57" s="232"/>
      <c r="C57" s="232"/>
      <c r="D57" s="232"/>
      <c r="E57" s="232"/>
      <c r="F57" s="232"/>
    </row>
    <row r="58" spans="1:6" ht="15">
      <c r="A58" s="235" t="s">
        <v>698</v>
      </c>
      <c r="B58" s="186">
        <v>4371861932</v>
      </c>
      <c r="C58" s="186">
        <v>41973533189</v>
      </c>
      <c r="D58" s="186">
        <v>0</v>
      </c>
      <c r="E58" s="186">
        <v>0</v>
      </c>
      <c r="F58" s="186">
        <f>SUM(B58:E58)</f>
        <v>46345395121</v>
      </c>
    </row>
    <row r="59" spans="1:6" ht="15">
      <c r="A59" s="175" t="s">
        <v>699</v>
      </c>
      <c r="B59" s="108">
        <v>303384828</v>
      </c>
      <c r="C59" s="108">
        <v>4701313681</v>
      </c>
      <c r="D59" s="108"/>
      <c r="E59" s="108"/>
      <c r="F59" s="186">
        <f>SUM(B59:E59)</f>
        <v>5004698509</v>
      </c>
    </row>
    <row r="60" spans="1:6" ht="15">
      <c r="A60" s="175" t="s">
        <v>700</v>
      </c>
      <c r="B60" s="108">
        <v>4866202611</v>
      </c>
      <c r="C60" s="108">
        <v>9687042740</v>
      </c>
      <c r="D60" s="108">
        <v>4759734795</v>
      </c>
      <c r="E60" s="108">
        <v>0</v>
      </c>
      <c r="F60" s="186">
        <f>SUM(B60:E60)</f>
        <v>19312980146</v>
      </c>
    </row>
    <row r="61" spans="1:6" ht="15">
      <c r="A61" s="175" t="s">
        <v>468</v>
      </c>
      <c r="B61" s="108">
        <v>2602000602</v>
      </c>
      <c r="C61" s="108">
        <v>2105011847</v>
      </c>
      <c r="D61" s="108">
        <v>2103556591</v>
      </c>
      <c r="E61" s="108">
        <v>1455256</v>
      </c>
      <c r="F61" s="186">
        <f>SUM(B61:E61)</f>
        <v>6812024296</v>
      </c>
    </row>
    <row r="62" spans="1:6" ht="15">
      <c r="A62" s="242" t="s">
        <v>701</v>
      </c>
      <c r="B62" s="166"/>
      <c r="C62" s="166"/>
      <c r="D62" s="166"/>
      <c r="E62" s="166"/>
      <c r="F62" s="186">
        <f>+F63-F58-F59-F60-F61</f>
        <v>53633045072</v>
      </c>
    </row>
    <row r="63" spans="1:6" ht="15.75">
      <c r="A63" s="238" t="s">
        <v>500</v>
      </c>
      <c r="B63" s="146">
        <f>SUM(B58:B62)</f>
        <v>12143449973</v>
      </c>
      <c r="C63" s="146">
        <f>SUM(C58:C62)</f>
        <v>58466901457</v>
      </c>
      <c r="D63" s="146">
        <f>SUM(D58:D62)</f>
        <v>6863291386</v>
      </c>
      <c r="E63" s="146">
        <f>SUM(E58:E62)</f>
        <v>1455256</v>
      </c>
      <c r="F63" s="146">
        <v>131108143144</v>
      </c>
    </row>
    <row r="64" spans="1:6" ht="16.5">
      <c r="A64" s="239" t="s">
        <v>702</v>
      </c>
      <c r="B64" s="186"/>
      <c r="C64" s="186"/>
      <c r="D64" s="186"/>
      <c r="E64" s="186"/>
      <c r="F64" s="186"/>
    </row>
    <row r="65" spans="1:6" ht="15">
      <c r="A65" s="175" t="s">
        <v>703</v>
      </c>
      <c r="B65" s="108">
        <v>7430329608</v>
      </c>
      <c r="C65" s="108">
        <v>5507336196</v>
      </c>
      <c r="D65" s="108">
        <v>10849092462</v>
      </c>
      <c r="E65" s="108">
        <v>0</v>
      </c>
      <c r="F65" s="108">
        <f>SUM(B65:E65)</f>
        <v>23786758266</v>
      </c>
    </row>
    <row r="66" spans="1:6" ht="15">
      <c r="A66" s="175" t="s">
        <v>704</v>
      </c>
      <c r="B66" s="108">
        <v>8535107469</v>
      </c>
      <c r="C66" s="108">
        <v>2100000000</v>
      </c>
      <c r="D66" s="104"/>
      <c r="E66" s="104"/>
      <c r="F66" s="108">
        <f>SUM(B66:E66)</f>
        <v>10635107469</v>
      </c>
    </row>
    <row r="67" spans="1:6" ht="15">
      <c r="A67" s="175" t="s">
        <v>705</v>
      </c>
      <c r="B67" s="108"/>
      <c r="C67" s="108"/>
      <c r="D67" s="108"/>
      <c r="E67" s="108"/>
      <c r="F67" s="108">
        <f>+F68-F65-F66</f>
        <v>2621148992</v>
      </c>
    </row>
    <row r="68" spans="1:6" ht="15.75">
      <c r="A68" s="238" t="s">
        <v>501</v>
      </c>
      <c r="B68" s="146">
        <f>SUM(B65:B67)</f>
        <v>15965437077</v>
      </c>
      <c r="C68" s="146">
        <f>SUM(C65:C67)</f>
        <v>7607336196</v>
      </c>
      <c r="D68" s="146">
        <f>SUM(D65:D67)</f>
        <v>10849092462</v>
      </c>
      <c r="E68" s="146">
        <f>SUM(E65:E67)</f>
        <v>0</v>
      </c>
      <c r="F68" s="146">
        <f>37109008827-65994100</f>
        <v>37043014727</v>
      </c>
    </row>
    <row r="884" ht="14.25">
      <c r="C884" t="s">
        <v>171</v>
      </c>
    </row>
    <row r="892" ht="14.25">
      <c r="C892" t="s">
        <v>171</v>
      </c>
    </row>
    <row r="898" ht="14.25">
      <c r="C898" t="s">
        <v>171</v>
      </c>
    </row>
    <row r="909" ht="14.25">
      <c r="C909" t="s">
        <v>171</v>
      </c>
    </row>
    <row r="916" ht="14.25">
      <c r="C916" t="s">
        <v>171</v>
      </c>
    </row>
    <row r="921" ht="14.25">
      <c r="C921" t="s">
        <v>171</v>
      </c>
    </row>
    <row r="930" ht="14.25">
      <c r="C930" t="s">
        <v>171</v>
      </c>
    </row>
    <row r="937" ht="14.25">
      <c r="C937" t="s">
        <v>171</v>
      </c>
    </row>
    <row r="945" ht="14.25">
      <c r="C945" t="s">
        <v>171</v>
      </c>
    </row>
    <row r="949" ht="14.25">
      <c r="C949" t="s">
        <v>171</v>
      </c>
    </row>
    <row r="960" ht="14.25">
      <c r="C960" t="s">
        <v>171</v>
      </c>
    </row>
    <row r="966" ht="14.25">
      <c r="C966" t="s">
        <v>171</v>
      </c>
    </row>
    <row r="976" ht="14.25">
      <c r="C976" t="s">
        <v>171</v>
      </c>
    </row>
    <row r="981" ht="14.25">
      <c r="C981" t="s">
        <v>171</v>
      </c>
    </row>
    <row r="990" ht="14.25">
      <c r="C990" t="s">
        <v>171</v>
      </c>
    </row>
    <row r="998" ht="14.25">
      <c r="C998" t="s">
        <v>171</v>
      </c>
    </row>
    <row r="1004" ht="14.25">
      <c r="C1004" t="s">
        <v>171</v>
      </c>
    </row>
    <row r="1025" ht="14.25">
      <c r="C1025" t="s">
        <v>171</v>
      </c>
    </row>
    <row r="1045" ht="14.25">
      <c r="C1045" t="s">
        <v>171</v>
      </c>
    </row>
    <row r="1049" ht="14.25">
      <c r="C1049" t="s">
        <v>171</v>
      </c>
    </row>
  </sheetData>
  <mergeCells count="28">
    <mergeCell ref="A1:F1"/>
    <mergeCell ref="A3:A4"/>
    <mergeCell ref="B3:B4"/>
    <mergeCell ref="C3:C4"/>
    <mergeCell ref="D3:D4"/>
    <mergeCell ref="E3:E4"/>
    <mergeCell ref="F3:F4"/>
    <mergeCell ref="B38:B39"/>
    <mergeCell ref="C38:C39"/>
    <mergeCell ref="D38:D39"/>
    <mergeCell ref="A36:F36"/>
    <mergeCell ref="E38:E39"/>
    <mergeCell ref="F38:F39"/>
    <mergeCell ref="A38:A39"/>
    <mergeCell ref="A53:F53"/>
    <mergeCell ref="A55:A56"/>
    <mergeCell ref="B55:B56"/>
    <mergeCell ref="C55:C56"/>
    <mergeCell ref="D55:D56"/>
    <mergeCell ref="E55:E56"/>
    <mergeCell ref="F55:F56"/>
    <mergeCell ref="A17:F17"/>
    <mergeCell ref="A19:A20"/>
    <mergeCell ref="B19:B20"/>
    <mergeCell ref="C19:C20"/>
    <mergeCell ref="D19:D20"/>
    <mergeCell ref="E19:E20"/>
    <mergeCell ref="F19:F20"/>
  </mergeCells>
  <printOptions/>
  <pageMargins left="1.25" right="0" top="0.31496062992125984" bottom="0.51181102362204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pane xSplit="3" ySplit="9" topLeftCell="D10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33" sqref="D33:G33"/>
    </sheetView>
  </sheetViews>
  <sheetFormatPr defaultColWidth="8.796875" defaultRowHeight="14.25"/>
  <cols>
    <col min="1" max="1" width="54.8984375" style="0" customWidth="1"/>
    <col min="2" max="2" width="7.69921875" style="0" customWidth="1"/>
    <col min="3" max="3" width="8" style="0" customWidth="1"/>
    <col min="4" max="4" width="14.5" style="0" customWidth="1"/>
    <col min="5" max="5" width="13.8984375" style="0" customWidth="1"/>
    <col min="6" max="6" width="15" style="0" customWidth="1"/>
    <col min="7" max="7" width="14.59765625" style="0" customWidth="1"/>
    <col min="8" max="8" width="19" style="0" customWidth="1"/>
    <col min="9" max="9" width="13" style="0" customWidth="1"/>
    <col min="10" max="10" width="13.19921875" style="0" customWidth="1"/>
    <col min="11" max="11" width="12.59765625" style="0" customWidth="1"/>
  </cols>
  <sheetData>
    <row r="1" spans="1:7" ht="18" customHeight="1">
      <c r="A1" s="49" t="s">
        <v>173</v>
      </c>
      <c r="B1" s="50"/>
      <c r="C1" s="50"/>
      <c r="F1" s="260" t="s">
        <v>381</v>
      </c>
      <c r="G1" s="260"/>
    </row>
    <row r="2" spans="1:7" ht="18" customHeight="1">
      <c r="A2" s="52"/>
      <c r="B2" s="50"/>
      <c r="C2" s="50"/>
      <c r="F2" s="257" t="s">
        <v>382</v>
      </c>
      <c r="G2" s="257"/>
    </row>
    <row r="3" spans="1:7" ht="17.25" customHeight="1">
      <c r="A3" s="52"/>
      <c r="B3" s="50"/>
      <c r="C3" s="50"/>
      <c r="F3" s="257"/>
      <c r="G3" s="257"/>
    </row>
    <row r="4" spans="1:7" ht="24" customHeight="1">
      <c r="A4" s="258" t="s">
        <v>383</v>
      </c>
      <c r="B4" s="258"/>
      <c r="C4" s="258"/>
      <c r="D4" s="258"/>
      <c r="E4" s="258"/>
      <c r="F4" s="258"/>
      <c r="G4" s="258"/>
    </row>
    <row r="5" spans="1:7" ht="15.75">
      <c r="A5" s="259" t="s">
        <v>505</v>
      </c>
      <c r="B5" s="259"/>
      <c r="C5" s="259"/>
      <c r="D5" s="259"/>
      <c r="E5" s="259"/>
      <c r="F5" s="259"/>
      <c r="G5" s="259"/>
    </row>
    <row r="6" spans="1:7" ht="18">
      <c r="A6" s="53"/>
      <c r="B6" s="50"/>
      <c r="C6" s="50"/>
      <c r="F6" s="54" t="s">
        <v>384</v>
      </c>
      <c r="G6" s="55"/>
    </row>
    <row r="7" spans="1:7" ht="15.75">
      <c r="A7" s="272" t="s">
        <v>385</v>
      </c>
      <c r="B7" s="272" t="s">
        <v>386</v>
      </c>
      <c r="C7" s="272" t="s">
        <v>180</v>
      </c>
      <c r="D7" s="274" t="s">
        <v>387</v>
      </c>
      <c r="E7" s="275"/>
      <c r="F7" s="276" t="s">
        <v>388</v>
      </c>
      <c r="G7" s="277"/>
    </row>
    <row r="8" spans="1:7" ht="14.25">
      <c r="A8" s="273"/>
      <c r="B8" s="273" t="s">
        <v>386</v>
      </c>
      <c r="C8" s="273"/>
      <c r="D8" s="56" t="s">
        <v>389</v>
      </c>
      <c r="E8" s="56" t="s">
        <v>390</v>
      </c>
      <c r="F8" s="56" t="s">
        <v>389</v>
      </c>
      <c r="G8" s="56" t="s">
        <v>390</v>
      </c>
    </row>
    <row r="9" spans="1:7" ht="12.75" customHeigh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</row>
    <row r="10" spans="1:7" ht="15" customHeight="1">
      <c r="A10" s="58" t="s">
        <v>391</v>
      </c>
      <c r="B10" s="59" t="s">
        <v>392</v>
      </c>
      <c r="C10" s="60" t="s">
        <v>393</v>
      </c>
      <c r="D10" s="61">
        <v>64550150018</v>
      </c>
      <c r="E10" s="61">
        <v>71278043329</v>
      </c>
      <c r="F10" s="61">
        <f>+D10</f>
        <v>64550150018</v>
      </c>
      <c r="G10" s="61">
        <f>+E10</f>
        <v>71278043329</v>
      </c>
    </row>
    <row r="11" spans="1:7" ht="15" customHeight="1">
      <c r="A11" s="62" t="s">
        <v>394</v>
      </c>
      <c r="B11" s="63" t="s">
        <v>395</v>
      </c>
      <c r="C11" s="64" t="s">
        <v>407</v>
      </c>
      <c r="D11" s="66">
        <v>0</v>
      </c>
      <c r="E11" s="66">
        <v>0</v>
      </c>
      <c r="F11" s="66">
        <f>+D11</f>
        <v>0</v>
      </c>
      <c r="G11" s="66">
        <f>+E11</f>
        <v>0</v>
      </c>
    </row>
    <row r="12" spans="1:7" ht="15" customHeight="1">
      <c r="A12" s="62" t="s">
        <v>396</v>
      </c>
      <c r="B12" s="63" t="s">
        <v>397</v>
      </c>
      <c r="C12" s="64" t="s">
        <v>398</v>
      </c>
      <c r="D12" s="66">
        <f>+D10</f>
        <v>64550150018</v>
      </c>
      <c r="E12" s="66">
        <f>+E10</f>
        <v>71278043329</v>
      </c>
      <c r="F12" s="66">
        <f>+F10</f>
        <v>64550150018</v>
      </c>
      <c r="G12" s="66">
        <f>+G10</f>
        <v>71278043329</v>
      </c>
    </row>
    <row r="13" spans="1:11" ht="15" customHeight="1">
      <c r="A13" s="62" t="s">
        <v>399</v>
      </c>
      <c r="B13" s="63" t="s">
        <v>400</v>
      </c>
      <c r="C13" s="64" t="s">
        <v>410</v>
      </c>
      <c r="D13" s="66">
        <v>59605617325</v>
      </c>
      <c r="E13" s="66">
        <v>64475935006</v>
      </c>
      <c r="F13" s="66">
        <f>+D13</f>
        <v>59605617325</v>
      </c>
      <c r="G13" s="66">
        <f>+E13</f>
        <v>64475935006</v>
      </c>
      <c r="H13" s="67">
        <f>+D12-D13</f>
        <v>4944532693</v>
      </c>
      <c r="I13" s="67">
        <f>+E12-E13</f>
        <v>6802108323</v>
      </c>
      <c r="J13" s="67">
        <f>+F12-F13</f>
        <v>4944532693</v>
      </c>
      <c r="K13" s="67">
        <f>+G12-G13</f>
        <v>6802108323</v>
      </c>
    </row>
    <row r="14" spans="1:7" ht="15" customHeight="1">
      <c r="A14" s="62" t="s">
        <v>401</v>
      </c>
      <c r="B14" s="63" t="s">
        <v>402</v>
      </c>
      <c r="C14" s="64" t="s">
        <v>298</v>
      </c>
      <c r="D14" s="66">
        <f>+D12-D13</f>
        <v>4944532693</v>
      </c>
      <c r="E14" s="66">
        <f>+E12-E13</f>
        <v>6802108323</v>
      </c>
      <c r="F14" s="66">
        <f>+F12-F13</f>
        <v>4944532693</v>
      </c>
      <c r="G14" s="66">
        <f>+G12-G13</f>
        <v>6802108323</v>
      </c>
    </row>
    <row r="15" spans="1:7" ht="15" customHeight="1">
      <c r="A15" s="62" t="s">
        <v>405</v>
      </c>
      <c r="B15" s="63" t="s">
        <v>406</v>
      </c>
      <c r="C15" s="64" t="s">
        <v>105</v>
      </c>
      <c r="D15" s="66">
        <v>8834935</v>
      </c>
      <c r="E15" s="66">
        <v>24394049</v>
      </c>
      <c r="F15" s="66">
        <f aca="true" t="shared" si="0" ref="F15:G19">+D15</f>
        <v>8834935</v>
      </c>
      <c r="G15" s="66">
        <f t="shared" si="0"/>
        <v>24394049</v>
      </c>
    </row>
    <row r="16" spans="1:7" ht="15" customHeight="1">
      <c r="A16" s="62" t="s">
        <v>408</v>
      </c>
      <c r="B16" s="63" t="s">
        <v>409</v>
      </c>
      <c r="C16" s="64" t="s">
        <v>431</v>
      </c>
      <c r="D16" s="66">
        <v>353569631</v>
      </c>
      <c r="E16" s="66">
        <v>308002674</v>
      </c>
      <c r="F16" s="66">
        <f t="shared" si="0"/>
        <v>353569631</v>
      </c>
      <c r="G16" s="66">
        <f t="shared" si="0"/>
        <v>308002674</v>
      </c>
    </row>
    <row r="17" spans="1:7" ht="15" customHeight="1">
      <c r="A17" s="68" t="s">
        <v>411</v>
      </c>
      <c r="B17" s="63" t="s">
        <v>412</v>
      </c>
      <c r="C17" s="64" t="s">
        <v>298</v>
      </c>
      <c r="D17" s="69">
        <f>+D16</f>
        <v>353569631</v>
      </c>
      <c r="E17" s="69">
        <f>+E16</f>
        <v>308002674</v>
      </c>
      <c r="F17" s="69">
        <f t="shared" si="0"/>
        <v>353569631</v>
      </c>
      <c r="G17" s="69">
        <f t="shared" si="0"/>
        <v>308002674</v>
      </c>
    </row>
    <row r="18" spans="1:7" ht="15" customHeight="1">
      <c r="A18" s="62" t="s">
        <v>413</v>
      </c>
      <c r="B18" s="63" t="s">
        <v>414</v>
      </c>
      <c r="C18" s="64" t="s">
        <v>298</v>
      </c>
      <c r="D18" s="66">
        <v>616492679</v>
      </c>
      <c r="E18" s="66">
        <v>941878458</v>
      </c>
      <c r="F18" s="66">
        <f t="shared" si="0"/>
        <v>616492679</v>
      </c>
      <c r="G18" s="66">
        <f t="shared" si="0"/>
        <v>941878458</v>
      </c>
    </row>
    <row r="19" spans="1:7" ht="15" customHeight="1">
      <c r="A19" s="62" t="s">
        <v>415</v>
      </c>
      <c r="B19" s="63" t="s">
        <v>416</v>
      </c>
      <c r="C19" s="64" t="s">
        <v>298</v>
      </c>
      <c r="D19" s="66">
        <v>2309314859</v>
      </c>
      <c r="E19" s="66">
        <v>2270337672</v>
      </c>
      <c r="F19" s="66">
        <f t="shared" si="0"/>
        <v>2309314859</v>
      </c>
      <c r="G19" s="66">
        <f t="shared" si="0"/>
        <v>2270337672</v>
      </c>
    </row>
    <row r="20" spans="1:7" ht="15" customHeight="1">
      <c r="A20" s="62" t="s">
        <v>417</v>
      </c>
      <c r="B20" s="63" t="s">
        <v>418</v>
      </c>
      <c r="C20" s="64" t="s">
        <v>298</v>
      </c>
      <c r="D20" s="66">
        <f>+D14+D15-D16-D18-D19</f>
        <v>1673990459</v>
      </c>
      <c r="E20" s="66">
        <f>+E14+E15-E16-E18-E19</f>
        <v>3306283568</v>
      </c>
      <c r="F20" s="66">
        <f>+F14+F15-F16-F18-F19</f>
        <v>1673990459</v>
      </c>
      <c r="G20" s="66">
        <f>+G14+G15-G16-G18-G19</f>
        <v>3306283568</v>
      </c>
    </row>
    <row r="21" spans="1:7" ht="15" customHeight="1">
      <c r="A21" s="62" t="s">
        <v>419</v>
      </c>
      <c r="B21" s="63" t="s">
        <v>420</v>
      </c>
      <c r="C21" s="64" t="s">
        <v>298</v>
      </c>
      <c r="D21" s="66">
        <v>37079545</v>
      </c>
      <c r="E21" s="66">
        <v>72730000</v>
      </c>
      <c r="F21" s="66">
        <f>+D21</f>
        <v>37079545</v>
      </c>
      <c r="G21" s="66">
        <f>+E21</f>
        <v>72730000</v>
      </c>
    </row>
    <row r="22" spans="1:7" ht="15" customHeight="1">
      <c r="A22" s="62" t="s">
        <v>421</v>
      </c>
      <c r="B22" s="63" t="s">
        <v>422</v>
      </c>
      <c r="C22" s="64" t="s">
        <v>298</v>
      </c>
      <c r="D22" s="66">
        <v>0</v>
      </c>
      <c r="E22" s="66">
        <v>118454500</v>
      </c>
      <c r="F22" s="66">
        <f>+D22</f>
        <v>0</v>
      </c>
      <c r="G22" s="66">
        <f>+E22</f>
        <v>118454500</v>
      </c>
    </row>
    <row r="23" spans="1:7" ht="15" customHeight="1">
      <c r="A23" s="62" t="s">
        <v>423</v>
      </c>
      <c r="B23" s="63" t="s">
        <v>424</v>
      </c>
      <c r="C23" s="64" t="s">
        <v>298</v>
      </c>
      <c r="D23" s="66">
        <f>+D21-D22</f>
        <v>37079545</v>
      </c>
      <c r="E23" s="66">
        <f>+E21-E22</f>
        <v>-45724500</v>
      </c>
      <c r="F23" s="66">
        <f>+F21-F22</f>
        <v>37079545</v>
      </c>
      <c r="G23" s="66">
        <f>+G21-G22</f>
        <v>-45724500</v>
      </c>
    </row>
    <row r="24" spans="1:7" ht="15" customHeight="1">
      <c r="A24" s="62" t="s">
        <v>425</v>
      </c>
      <c r="B24" s="70" t="s">
        <v>426</v>
      </c>
      <c r="C24" s="64"/>
      <c r="D24" s="66"/>
      <c r="E24" s="66"/>
      <c r="F24" s="66"/>
      <c r="G24" s="66"/>
    </row>
    <row r="25" spans="1:7" ht="15" customHeight="1">
      <c r="A25" s="62" t="s">
        <v>427</v>
      </c>
      <c r="B25" s="63" t="s">
        <v>428</v>
      </c>
      <c r="C25" s="64" t="s">
        <v>298</v>
      </c>
      <c r="D25" s="66">
        <f>+D20+D23</f>
        <v>1711070004</v>
      </c>
      <c r="E25" s="66">
        <f>+E20+E23</f>
        <v>3260559068</v>
      </c>
      <c r="F25" s="66">
        <f>+F20+F23</f>
        <v>1711070004</v>
      </c>
      <c r="G25" s="66">
        <f>+G20+G23</f>
        <v>3260559068</v>
      </c>
    </row>
    <row r="26" spans="1:7" ht="15" customHeight="1">
      <c r="A26" s="62" t="s">
        <v>429</v>
      </c>
      <c r="B26" s="63" t="s">
        <v>430</v>
      </c>
      <c r="C26" s="64" t="s">
        <v>106</v>
      </c>
      <c r="D26" s="66">
        <v>440067502</v>
      </c>
      <c r="E26" s="66">
        <v>815139767</v>
      </c>
      <c r="F26" s="66">
        <f>+D26</f>
        <v>440067502</v>
      </c>
      <c r="G26" s="66">
        <f>+E26</f>
        <v>815139767</v>
      </c>
    </row>
    <row r="27" spans="1:7" ht="15" customHeight="1">
      <c r="A27" s="62" t="s">
        <v>432</v>
      </c>
      <c r="B27" s="63" t="s">
        <v>433</v>
      </c>
      <c r="C27" s="64" t="s">
        <v>107</v>
      </c>
      <c r="D27" s="66">
        <v>0</v>
      </c>
      <c r="E27" s="66">
        <v>0</v>
      </c>
      <c r="F27" s="66">
        <v>0</v>
      </c>
      <c r="G27" s="66">
        <f>+E27</f>
        <v>0</v>
      </c>
    </row>
    <row r="28" spans="1:7" ht="15" customHeight="1">
      <c r="A28" s="62" t="s">
        <v>434</v>
      </c>
      <c r="B28" s="63" t="s">
        <v>435</v>
      </c>
      <c r="C28" s="71"/>
      <c r="D28" s="66">
        <f>+D25-D26-D27</f>
        <v>1271002502</v>
      </c>
      <c r="E28" s="66">
        <f>+E25-E26-E27</f>
        <v>2445419301</v>
      </c>
      <c r="F28" s="66">
        <f>+F25-F26-F27</f>
        <v>1271002502</v>
      </c>
      <c r="G28" s="66">
        <f>+G25-G26-G27</f>
        <v>2445419301</v>
      </c>
    </row>
    <row r="29" spans="1:7" ht="15" customHeight="1">
      <c r="A29" s="72" t="s">
        <v>436</v>
      </c>
      <c r="B29" s="73" t="s">
        <v>437</v>
      </c>
      <c r="C29" s="74"/>
      <c r="D29" s="66"/>
      <c r="E29" s="66"/>
      <c r="F29" s="66"/>
      <c r="G29" s="66"/>
    </row>
    <row r="30" spans="1:7" ht="15" customHeight="1">
      <c r="A30" s="72" t="s">
        <v>438</v>
      </c>
      <c r="B30" s="73" t="s">
        <v>439</v>
      </c>
      <c r="C30" s="74"/>
      <c r="D30" s="66"/>
      <c r="E30" s="66"/>
      <c r="F30" s="66"/>
      <c r="G30" s="66"/>
    </row>
    <row r="31" spans="1:7" ht="15" customHeight="1">
      <c r="A31" s="75" t="s">
        <v>440</v>
      </c>
      <c r="B31" s="76" t="s">
        <v>441</v>
      </c>
      <c r="C31" s="77"/>
      <c r="D31" s="78">
        <f>+D28/5568000</f>
        <v>228.26912751436782</v>
      </c>
      <c r="E31" s="78">
        <f>+E28/5568000</f>
        <v>439.19168480603446</v>
      </c>
      <c r="F31" s="78">
        <f>+F28/5568000</f>
        <v>228.26912751436782</v>
      </c>
      <c r="G31" s="78">
        <f>+G28/3480000</f>
        <v>702.7066956896551</v>
      </c>
    </row>
    <row r="32" spans="2:7" ht="15">
      <c r="B32" s="264" t="s">
        <v>715</v>
      </c>
      <c r="C32" s="264"/>
      <c r="D32" s="264"/>
      <c r="E32" s="264"/>
      <c r="F32" s="264"/>
      <c r="G32" s="264"/>
    </row>
    <row r="33" spans="1:7" ht="18">
      <c r="A33" s="265" t="s">
        <v>442</v>
      </c>
      <c r="B33" s="265"/>
      <c r="C33" s="265"/>
      <c r="D33" s="278" t="s">
        <v>443</v>
      </c>
      <c r="E33" s="278"/>
      <c r="F33" s="278"/>
      <c r="G33" s="278"/>
    </row>
    <row r="34" spans="1:7" ht="14.25" customHeight="1">
      <c r="A34" s="46"/>
      <c r="B34" s="46"/>
      <c r="C34" s="46"/>
      <c r="D34" s="79"/>
      <c r="E34" s="79"/>
      <c r="F34" s="79"/>
      <c r="G34" s="79"/>
    </row>
  </sheetData>
  <mergeCells count="12">
    <mergeCell ref="F1:G1"/>
    <mergeCell ref="F2:G3"/>
    <mergeCell ref="A4:G4"/>
    <mergeCell ref="A5:G5"/>
    <mergeCell ref="F7:G7"/>
    <mergeCell ref="B32:G32"/>
    <mergeCell ref="A33:C33"/>
    <mergeCell ref="D33:G33"/>
    <mergeCell ref="A7:A8"/>
    <mergeCell ref="B7:B8"/>
    <mergeCell ref="C7:C8"/>
    <mergeCell ref="D7:E7"/>
  </mergeCells>
  <printOptions/>
  <pageMargins left="0.5905511811023623" right="0.2755905511811024" top="0.2755905511811024" bottom="0.07874015748031496" header="0.2362204724409449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pane xSplit="1" ySplit="9" topLeftCell="B10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C63" sqref="C63"/>
    </sheetView>
  </sheetViews>
  <sheetFormatPr defaultColWidth="8.796875" defaultRowHeight="14.25"/>
  <cols>
    <col min="1" max="1" width="50.69921875" style="0" customWidth="1"/>
    <col min="2" max="2" width="5.5" style="109" customWidth="1"/>
    <col min="3" max="3" width="7.3984375" style="0" customWidth="1"/>
    <col min="4" max="4" width="14" style="0" customWidth="1"/>
    <col min="5" max="5" width="13.8984375" style="0" customWidth="1"/>
  </cols>
  <sheetData>
    <row r="1" spans="1:5" ht="30" customHeight="1">
      <c r="A1" s="52" t="s">
        <v>446</v>
      </c>
      <c r="B1" s="81"/>
      <c r="C1" s="82"/>
      <c r="D1" s="255" t="s">
        <v>447</v>
      </c>
      <c r="E1" s="255"/>
    </row>
    <row r="2" spans="1:5" ht="15" customHeight="1">
      <c r="A2" s="52"/>
      <c r="B2" s="81"/>
      <c r="C2" s="82"/>
      <c r="D2" s="256" t="s">
        <v>448</v>
      </c>
      <c r="E2" s="256"/>
    </row>
    <row r="3" spans="1:5" ht="15">
      <c r="A3" s="52"/>
      <c r="B3" s="81"/>
      <c r="C3" s="82"/>
      <c r="D3" s="256" t="s">
        <v>449</v>
      </c>
      <c r="E3" s="256"/>
    </row>
    <row r="4" spans="1:5" ht="21" customHeight="1">
      <c r="A4" s="281" t="s">
        <v>451</v>
      </c>
      <c r="B4" s="281"/>
      <c r="C4" s="281"/>
      <c r="D4" s="281"/>
      <c r="E4" s="281"/>
    </row>
    <row r="5" spans="1:5" ht="15.75">
      <c r="A5" s="250" t="s">
        <v>452</v>
      </c>
      <c r="B5" s="250"/>
      <c r="C5" s="250"/>
      <c r="D5" s="250"/>
      <c r="E5" s="250"/>
    </row>
    <row r="6" spans="1:5" ht="15.75" customHeight="1">
      <c r="A6" s="260" t="s">
        <v>506</v>
      </c>
      <c r="B6" s="260"/>
      <c r="C6" s="260"/>
      <c r="D6" s="260"/>
      <c r="E6" s="260"/>
    </row>
    <row r="7" spans="1:5" ht="25.5" customHeight="1">
      <c r="A7" s="251" t="s">
        <v>178</v>
      </c>
      <c r="B7" s="252" t="s">
        <v>163</v>
      </c>
      <c r="C7" s="253" t="s">
        <v>180</v>
      </c>
      <c r="D7" s="254" t="s">
        <v>456</v>
      </c>
      <c r="E7" s="254"/>
    </row>
    <row r="8" spans="1:5" ht="13.5" customHeight="1">
      <c r="A8" s="251"/>
      <c r="B8" s="252"/>
      <c r="C8" s="253"/>
      <c r="D8" s="83" t="s">
        <v>457</v>
      </c>
      <c r="E8" s="83" t="s">
        <v>458</v>
      </c>
    </row>
    <row r="9" spans="1:5" ht="9.75" customHeight="1">
      <c r="A9" s="85">
        <v>1</v>
      </c>
      <c r="B9" s="86">
        <v>2</v>
      </c>
      <c r="C9" s="87">
        <v>3</v>
      </c>
      <c r="D9" s="88">
        <v>4</v>
      </c>
      <c r="E9" s="88">
        <v>5</v>
      </c>
    </row>
    <row r="10" spans="1:5" ht="15">
      <c r="A10" s="90" t="s">
        <v>460</v>
      </c>
      <c r="B10" s="91" t="s">
        <v>298</v>
      </c>
      <c r="C10" s="92"/>
      <c r="D10" s="93"/>
      <c r="E10" s="93"/>
    </row>
    <row r="11" spans="1:5" ht="12.75" customHeight="1">
      <c r="A11" s="94" t="s">
        <v>461</v>
      </c>
      <c r="B11" s="95" t="s">
        <v>392</v>
      </c>
      <c r="C11" s="96"/>
      <c r="D11" s="97">
        <v>1711070004</v>
      </c>
      <c r="E11" s="97">
        <v>3260559068</v>
      </c>
    </row>
    <row r="12" spans="1:5" ht="12.75" customHeight="1">
      <c r="A12" s="94" t="s">
        <v>462</v>
      </c>
      <c r="B12" s="99"/>
      <c r="C12" s="96"/>
      <c r="D12" s="98"/>
      <c r="E12" s="98"/>
    </row>
    <row r="13" spans="1:5" ht="12.75" customHeight="1">
      <c r="A13" s="68" t="s">
        <v>463</v>
      </c>
      <c r="B13" s="100" t="s">
        <v>395</v>
      </c>
      <c r="C13" s="96"/>
      <c r="D13" s="98">
        <v>1992757524</v>
      </c>
      <c r="E13" s="98">
        <v>1728060618</v>
      </c>
    </row>
    <row r="14" spans="1:5" ht="12.75" customHeight="1">
      <c r="A14" s="68" t="s">
        <v>464</v>
      </c>
      <c r="B14" s="100" t="s">
        <v>465</v>
      </c>
      <c r="C14" s="96"/>
      <c r="D14" s="98">
        <v>0</v>
      </c>
      <c r="E14" s="98">
        <v>0</v>
      </c>
    </row>
    <row r="15" spans="1:5" ht="12.75" customHeight="1">
      <c r="A15" s="68" t="s">
        <v>466</v>
      </c>
      <c r="B15" s="100" t="s">
        <v>467</v>
      </c>
      <c r="C15" s="96"/>
      <c r="D15" s="98"/>
      <c r="E15" s="98"/>
    </row>
    <row r="16" spans="1:5" ht="12.75" customHeight="1">
      <c r="A16" s="68" t="s">
        <v>469</v>
      </c>
      <c r="B16" s="99" t="s">
        <v>470</v>
      </c>
      <c r="C16" s="96"/>
      <c r="D16" s="98">
        <v>-8834935</v>
      </c>
      <c r="E16" s="98">
        <v>-24394049</v>
      </c>
    </row>
    <row r="17" spans="1:5" ht="12.75" customHeight="1">
      <c r="A17" s="68" t="s">
        <v>471</v>
      </c>
      <c r="B17" s="99" t="s">
        <v>472</v>
      </c>
      <c r="C17" s="96"/>
      <c r="D17" s="98">
        <v>353569631</v>
      </c>
      <c r="E17" s="98">
        <v>308002674</v>
      </c>
    </row>
    <row r="18" spans="1:5" ht="12.75" customHeight="1">
      <c r="A18" s="94" t="s">
        <v>473</v>
      </c>
      <c r="B18" s="102" t="s">
        <v>474</v>
      </c>
      <c r="C18" s="103"/>
      <c r="D18" s="104"/>
      <c r="E18" s="104"/>
    </row>
    <row r="19" spans="1:5" ht="12.75" customHeight="1">
      <c r="A19" s="68" t="s">
        <v>475</v>
      </c>
      <c r="B19" s="100" t="s">
        <v>476</v>
      </c>
      <c r="C19" s="96"/>
      <c r="D19" s="98">
        <v>-7350732395</v>
      </c>
      <c r="E19" s="98">
        <v>-3567273773</v>
      </c>
    </row>
    <row r="20" spans="1:5" ht="12.75" customHeight="1">
      <c r="A20" s="68" t="s">
        <v>477</v>
      </c>
      <c r="B20" s="99">
        <v>10</v>
      </c>
      <c r="C20" s="96"/>
      <c r="D20" s="98">
        <v>1359552810</v>
      </c>
      <c r="E20" s="98">
        <v>-3931080711</v>
      </c>
    </row>
    <row r="21" spans="1:5" ht="12.75" customHeight="1">
      <c r="A21" s="105" t="s">
        <v>478</v>
      </c>
      <c r="B21" s="99">
        <v>11</v>
      </c>
      <c r="C21" s="96"/>
      <c r="D21" s="98">
        <v>1661686665</v>
      </c>
      <c r="E21" s="98">
        <v>-6108773607</v>
      </c>
    </row>
    <row r="22" spans="1:5" ht="12.75" customHeight="1">
      <c r="A22" s="68" t="s">
        <v>479</v>
      </c>
      <c r="B22" s="99">
        <v>12</v>
      </c>
      <c r="C22" s="96"/>
      <c r="D22" s="98">
        <v>-2374445917</v>
      </c>
      <c r="E22" s="98">
        <v>-1101763169</v>
      </c>
    </row>
    <row r="23" spans="1:5" ht="12.75" customHeight="1">
      <c r="A23" s="68" t="s">
        <v>480</v>
      </c>
      <c r="B23" s="99">
        <v>13</v>
      </c>
      <c r="C23" s="96"/>
      <c r="D23" s="98">
        <v>-353569631</v>
      </c>
      <c r="E23" s="98">
        <v>-308002674</v>
      </c>
    </row>
    <row r="24" spans="1:5" ht="12.75" customHeight="1">
      <c r="A24" s="68" t="s">
        <v>481</v>
      </c>
      <c r="B24" s="99">
        <v>14</v>
      </c>
      <c r="C24" s="96"/>
      <c r="D24" s="98">
        <v>-1012657973</v>
      </c>
      <c r="E24" s="98">
        <v>-613194552</v>
      </c>
    </row>
    <row r="25" spans="1:5" ht="12.75" customHeight="1">
      <c r="A25" s="68" t="s">
        <v>482</v>
      </c>
      <c r="B25" s="99">
        <v>15</v>
      </c>
      <c r="C25" s="96"/>
      <c r="D25" s="98">
        <v>37079545</v>
      </c>
      <c r="E25" s="98"/>
    </row>
    <row r="26" spans="1:5" ht="12.75" customHeight="1">
      <c r="A26" s="68" t="s">
        <v>483</v>
      </c>
      <c r="B26" s="99">
        <v>16</v>
      </c>
      <c r="C26" s="96"/>
      <c r="D26" s="98">
        <v>-300750000</v>
      </c>
      <c r="E26" s="98">
        <v>-452145500</v>
      </c>
    </row>
    <row r="27" spans="1:5" ht="12.75" customHeight="1">
      <c r="A27" s="94" t="s">
        <v>484</v>
      </c>
      <c r="B27" s="102" t="s">
        <v>402</v>
      </c>
      <c r="C27" s="96"/>
      <c r="D27" s="104">
        <f>SUM(D11:D26)</f>
        <v>-4285274672</v>
      </c>
      <c r="E27" s="104">
        <f>SUM(E11:E26)</f>
        <v>-10810005675</v>
      </c>
    </row>
    <row r="28" spans="1:5" ht="12.75" customHeight="1">
      <c r="A28" s="94"/>
      <c r="B28" s="106"/>
      <c r="C28" s="96"/>
      <c r="D28" s="104"/>
      <c r="E28" s="104"/>
    </row>
    <row r="29" spans="1:5" ht="12.75" customHeight="1">
      <c r="A29" s="103" t="s">
        <v>486</v>
      </c>
      <c r="B29" s="107" t="s">
        <v>298</v>
      </c>
      <c r="C29" s="96"/>
      <c r="D29" s="108"/>
      <c r="E29" s="108"/>
    </row>
    <row r="30" spans="1:5" ht="12.75" customHeight="1">
      <c r="A30" s="68" t="s">
        <v>487</v>
      </c>
      <c r="B30" s="99">
        <v>21</v>
      </c>
      <c r="C30" s="96"/>
      <c r="D30" s="98">
        <v>6918181</v>
      </c>
      <c r="E30" s="98">
        <v>-1960276596</v>
      </c>
    </row>
    <row r="31" spans="1:5" ht="12.75" customHeight="1">
      <c r="A31" s="68" t="s">
        <v>488</v>
      </c>
      <c r="B31" s="99">
        <v>22</v>
      </c>
      <c r="C31" s="96"/>
      <c r="D31" s="98"/>
      <c r="E31" s="98">
        <v>72730000</v>
      </c>
    </row>
    <row r="32" spans="1:5" ht="12.75" customHeight="1">
      <c r="A32" s="68" t="s">
        <v>81</v>
      </c>
      <c r="B32" s="99">
        <v>23</v>
      </c>
      <c r="C32" s="96"/>
      <c r="D32" s="98"/>
      <c r="E32" s="98">
        <v>-4500000000</v>
      </c>
    </row>
    <row r="33" spans="1:5" ht="12.75" customHeight="1">
      <c r="A33" s="68" t="s">
        <v>167</v>
      </c>
      <c r="B33" s="99">
        <v>24</v>
      </c>
      <c r="C33" s="96"/>
      <c r="D33" s="98"/>
      <c r="E33" s="98">
        <v>3000000000</v>
      </c>
    </row>
    <row r="34" spans="1:5" ht="12.75" customHeight="1">
      <c r="A34" s="68" t="s">
        <v>489</v>
      </c>
      <c r="B34" s="99">
        <v>25</v>
      </c>
      <c r="C34" s="96"/>
      <c r="D34" s="98"/>
      <c r="E34" s="98">
        <v>-100000000</v>
      </c>
    </row>
    <row r="35" spans="1:5" ht="12.75" customHeight="1">
      <c r="A35" s="68" t="s">
        <v>490</v>
      </c>
      <c r="B35" s="99">
        <v>26</v>
      </c>
      <c r="C35" s="96"/>
      <c r="D35" s="98">
        <v>0</v>
      </c>
      <c r="E35" s="98">
        <v>0</v>
      </c>
    </row>
    <row r="36" spans="1:5" ht="12" customHeight="1">
      <c r="A36" s="68" t="s">
        <v>491</v>
      </c>
      <c r="B36" s="99">
        <v>27</v>
      </c>
      <c r="C36" s="96"/>
      <c r="D36" s="98">
        <v>8834935</v>
      </c>
      <c r="E36" s="98">
        <v>24394049</v>
      </c>
    </row>
    <row r="37" spans="1:5" ht="12.75" customHeight="1">
      <c r="A37" s="94" t="s">
        <v>492</v>
      </c>
      <c r="B37" s="102" t="s">
        <v>418</v>
      </c>
      <c r="C37" s="96"/>
      <c r="D37" s="97">
        <f>SUM(D30:D36)</f>
        <v>15753116</v>
      </c>
      <c r="E37" s="97">
        <f>SUM(E30:E36)</f>
        <v>-3463152547</v>
      </c>
    </row>
    <row r="38" spans="1:5" ht="12.75" customHeight="1">
      <c r="A38" s="68"/>
      <c r="B38" s="99"/>
      <c r="C38" s="96"/>
      <c r="D38" s="98"/>
      <c r="E38" s="98"/>
    </row>
    <row r="39" spans="1:5" ht="12.75" customHeight="1">
      <c r="A39" s="103" t="s">
        <v>494</v>
      </c>
      <c r="B39" s="106"/>
      <c r="C39" s="96"/>
      <c r="D39" s="104"/>
      <c r="E39" s="104"/>
    </row>
    <row r="40" spans="1:5" ht="12.75" customHeight="1">
      <c r="A40" s="68" t="s">
        <v>495</v>
      </c>
      <c r="B40" s="99">
        <v>31</v>
      </c>
      <c r="C40" s="96"/>
      <c r="D40" s="98">
        <v>0</v>
      </c>
      <c r="E40" s="98">
        <v>17400000000</v>
      </c>
    </row>
    <row r="41" spans="1:5" ht="12.75" customHeight="1">
      <c r="A41" s="68" t="s">
        <v>496</v>
      </c>
      <c r="B41" s="99">
        <v>32</v>
      </c>
      <c r="C41" s="96"/>
      <c r="D41" s="104"/>
      <c r="E41" s="104"/>
    </row>
    <row r="42" spans="1:5" ht="12.75" customHeight="1">
      <c r="A42" s="68" t="s">
        <v>497</v>
      </c>
      <c r="C42" s="96"/>
      <c r="D42" s="104"/>
      <c r="E42" s="104"/>
    </row>
    <row r="43" spans="1:5" ht="12.75" customHeight="1">
      <c r="A43" s="68" t="s">
        <v>498</v>
      </c>
      <c r="B43" s="99">
        <v>33</v>
      </c>
      <c r="C43" s="96"/>
      <c r="D43" s="98">
        <v>7000000000</v>
      </c>
      <c r="E43" s="98">
        <v>8000000000</v>
      </c>
    </row>
    <row r="44" spans="1:5" ht="12.75" customHeight="1">
      <c r="A44" s="68" t="s">
        <v>801</v>
      </c>
      <c r="B44" s="99">
        <v>34</v>
      </c>
      <c r="C44" s="96"/>
      <c r="D44" s="98">
        <v>-144940000</v>
      </c>
      <c r="E44" s="98">
        <v>-10144940000</v>
      </c>
    </row>
    <row r="45" spans="1:5" ht="12.75" customHeight="1">
      <c r="A45" s="68" t="s">
        <v>502</v>
      </c>
      <c r="B45" s="99">
        <v>35</v>
      </c>
      <c r="C45" s="96"/>
      <c r="D45" s="98">
        <v>0</v>
      </c>
      <c r="E45" s="98">
        <v>0</v>
      </c>
    </row>
    <row r="46" spans="1:5" ht="12.75" customHeight="1">
      <c r="A46" s="68" t="s">
        <v>503</v>
      </c>
      <c r="B46" s="99">
        <v>36</v>
      </c>
      <c r="C46" s="96"/>
      <c r="D46" s="98">
        <v>-4997607232</v>
      </c>
      <c r="E46" s="104">
        <v>0</v>
      </c>
    </row>
    <row r="47" spans="1:5" ht="15">
      <c r="A47" s="94" t="s">
        <v>517</v>
      </c>
      <c r="B47" s="102" t="s">
        <v>424</v>
      </c>
      <c r="C47" s="96"/>
      <c r="D47" s="104">
        <f>SUM(D40:D46)</f>
        <v>1857452768</v>
      </c>
      <c r="E47" s="104">
        <f>SUM(E40:E46)</f>
        <v>15255060000</v>
      </c>
    </row>
    <row r="48" spans="1:5" ht="15">
      <c r="A48" s="103"/>
      <c r="B48" s="106"/>
      <c r="C48" s="96"/>
      <c r="D48" s="104"/>
      <c r="E48" s="104"/>
    </row>
    <row r="49" spans="1:5" ht="15">
      <c r="A49" s="103" t="s">
        <v>518</v>
      </c>
      <c r="B49" s="106" t="s">
        <v>428</v>
      </c>
      <c r="C49" s="96"/>
      <c r="D49" s="104">
        <f>+D27+D37+D47</f>
        <v>-2412068788</v>
      </c>
      <c r="E49" s="104">
        <f>+E27+E37+E47</f>
        <v>981901778</v>
      </c>
    </row>
    <row r="50" spans="1:5" ht="15">
      <c r="A50" s="103" t="s">
        <v>519</v>
      </c>
      <c r="B50" s="106" t="s">
        <v>435</v>
      </c>
      <c r="C50" s="96"/>
      <c r="D50" s="104">
        <v>4602334437</v>
      </c>
      <c r="E50" s="104">
        <v>925591043</v>
      </c>
    </row>
    <row r="51" spans="1:5" ht="15">
      <c r="A51" s="103" t="s">
        <v>520</v>
      </c>
      <c r="B51" s="106" t="s">
        <v>437</v>
      </c>
      <c r="C51" s="96"/>
      <c r="D51" s="104"/>
      <c r="E51" s="104"/>
    </row>
    <row r="52" spans="1:5" ht="15">
      <c r="A52" s="110" t="s">
        <v>521</v>
      </c>
      <c r="B52" s="111" t="s">
        <v>441</v>
      </c>
      <c r="C52" s="112" t="s">
        <v>108</v>
      </c>
      <c r="D52" s="89">
        <f>+D49+D50+D51</f>
        <v>2190265649</v>
      </c>
      <c r="E52" s="89">
        <f>+E49+E50+E51</f>
        <v>1907492821</v>
      </c>
    </row>
    <row r="54" spans="2:5" ht="15">
      <c r="B54" s="113"/>
      <c r="C54" s="264" t="s">
        <v>540</v>
      </c>
      <c r="D54" s="264"/>
      <c r="E54" s="264"/>
    </row>
    <row r="55" spans="1:5" ht="18">
      <c r="A55" s="114" t="s">
        <v>522</v>
      </c>
      <c r="B55" s="113"/>
      <c r="C55" s="278" t="s">
        <v>523</v>
      </c>
      <c r="D55" s="278"/>
      <c r="E55" s="278"/>
    </row>
    <row r="56" spans="1:5" ht="18">
      <c r="A56" s="114"/>
      <c r="B56" s="113"/>
      <c r="C56" s="79"/>
      <c r="D56" s="79"/>
      <c r="E56" s="79"/>
    </row>
    <row r="57" ht="15" customHeight="1"/>
  </sheetData>
  <mergeCells count="12">
    <mergeCell ref="D1:E1"/>
    <mergeCell ref="D2:E2"/>
    <mergeCell ref="D3:E3"/>
    <mergeCell ref="A4:E4"/>
    <mergeCell ref="A5:E5"/>
    <mergeCell ref="C54:E54"/>
    <mergeCell ref="C55:E55"/>
    <mergeCell ref="A6:E6"/>
    <mergeCell ref="A7:A8"/>
    <mergeCell ref="B7:B8"/>
    <mergeCell ref="C7:C8"/>
    <mergeCell ref="D7:E7"/>
  </mergeCells>
  <printOptions/>
  <pageMargins left="0.95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16"/>
  <sheetViews>
    <sheetView workbookViewId="0" topLeftCell="A1">
      <selection activeCell="A17" sqref="A17:G17"/>
    </sheetView>
  </sheetViews>
  <sheetFormatPr defaultColWidth="8.796875" defaultRowHeight="14.25"/>
  <cols>
    <col min="7" max="7" width="44.09765625" style="0" customWidth="1"/>
  </cols>
  <sheetData>
    <row r="1" spans="1:7" ht="15.75">
      <c r="A1" s="286" t="s">
        <v>173</v>
      </c>
      <c r="B1" s="286"/>
      <c r="C1" s="286"/>
      <c r="D1" s="286"/>
      <c r="E1" s="286"/>
      <c r="F1" s="287" t="s">
        <v>526</v>
      </c>
      <c r="G1" s="287"/>
    </row>
    <row r="2" spans="1:7" ht="15">
      <c r="A2" s="115"/>
      <c r="B2" s="116"/>
      <c r="C2" s="280"/>
      <c r="D2" s="280"/>
      <c r="E2" s="280"/>
      <c r="F2" s="280" t="s">
        <v>444</v>
      </c>
      <c r="G2" s="280"/>
    </row>
    <row r="3" spans="1:7" ht="15">
      <c r="A3" s="115"/>
      <c r="B3" s="116"/>
      <c r="C3" s="280"/>
      <c r="D3" s="280"/>
      <c r="E3" s="280"/>
      <c r="F3" s="280" t="s">
        <v>445</v>
      </c>
      <c r="G3" s="280"/>
    </row>
    <row r="4" spans="1:7" ht="15">
      <c r="A4" s="115"/>
      <c r="B4" s="116"/>
      <c r="C4" s="80"/>
      <c r="D4" s="80"/>
      <c r="E4" s="80"/>
      <c r="F4" s="80"/>
      <c r="G4" s="80"/>
    </row>
    <row r="5" spans="1:7" ht="19.5">
      <c r="A5" s="288" t="s">
        <v>527</v>
      </c>
      <c r="B5" s="288"/>
      <c r="C5" s="288"/>
      <c r="D5" s="288"/>
      <c r="E5" s="288"/>
      <c r="F5" s="288"/>
      <c r="G5" s="288"/>
    </row>
    <row r="6" spans="1:7" ht="16.5">
      <c r="A6" s="289" t="s">
        <v>504</v>
      </c>
      <c r="B6" s="289"/>
      <c r="C6" s="289"/>
      <c r="D6" s="289"/>
      <c r="E6" s="289"/>
      <c r="F6" s="289"/>
      <c r="G6" s="289"/>
    </row>
    <row r="7" ht="14.25">
      <c r="B7" s="117"/>
    </row>
    <row r="8" spans="1:7" ht="16.5">
      <c r="A8" s="285" t="s">
        <v>528</v>
      </c>
      <c r="B8" s="285"/>
      <c r="C8" s="285"/>
      <c r="D8" s="285"/>
      <c r="E8" s="285"/>
      <c r="F8" s="285"/>
      <c r="G8" s="285"/>
    </row>
    <row r="9" spans="1:7" ht="16.5">
      <c r="A9" s="282" t="s">
        <v>529</v>
      </c>
      <c r="B9" s="282"/>
      <c r="C9" s="282"/>
      <c r="D9" s="282"/>
      <c r="E9" s="282"/>
      <c r="F9" s="282"/>
      <c r="G9" s="282"/>
    </row>
    <row r="10" spans="1:7" ht="16.5">
      <c r="A10" s="282" t="s">
        <v>530</v>
      </c>
      <c r="B10" s="282"/>
      <c r="C10" s="282"/>
      <c r="D10" s="282"/>
      <c r="E10" s="282"/>
      <c r="F10" s="282"/>
      <c r="G10" s="282"/>
    </row>
    <row r="11" spans="1:7" ht="16.5">
      <c r="A11" s="65" t="s">
        <v>531</v>
      </c>
      <c r="B11" s="65"/>
      <c r="C11" s="65"/>
      <c r="D11" s="65"/>
      <c r="E11" s="65"/>
      <c r="F11" s="65"/>
      <c r="G11" s="65"/>
    </row>
    <row r="12" spans="1:7" ht="16.5">
      <c r="A12" s="282" t="s">
        <v>532</v>
      </c>
      <c r="B12" s="282"/>
      <c r="C12" s="282"/>
      <c r="D12" s="282"/>
      <c r="E12" s="282"/>
      <c r="F12" s="282"/>
      <c r="G12" s="282"/>
    </row>
    <row r="13" spans="1:7" ht="16.5">
      <c r="A13" s="284" t="s">
        <v>533</v>
      </c>
      <c r="B13" s="284"/>
      <c r="C13" s="284"/>
      <c r="D13" s="284"/>
      <c r="E13" s="284"/>
      <c r="F13" s="284"/>
      <c r="G13" s="284"/>
    </row>
    <row r="14" spans="1:7" ht="16.5">
      <c r="A14" s="282" t="s">
        <v>534</v>
      </c>
      <c r="B14" s="282"/>
      <c r="C14" s="282"/>
      <c r="D14" s="282"/>
      <c r="E14" s="282"/>
      <c r="F14" s="282"/>
      <c r="G14" s="282"/>
    </row>
    <row r="15" spans="1:7" ht="16.5">
      <c r="A15" s="285" t="s">
        <v>535</v>
      </c>
      <c r="B15" s="285"/>
      <c r="C15" s="285"/>
      <c r="D15" s="285"/>
      <c r="E15" s="285"/>
      <c r="F15" s="285"/>
      <c r="G15" s="285"/>
    </row>
    <row r="16" spans="1:7" ht="16.5">
      <c r="A16" s="282" t="s">
        <v>335</v>
      </c>
      <c r="B16" s="282"/>
      <c r="C16" s="282"/>
      <c r="D16" s="282"/>
      <c r="E16" s="282"/>
      <c r="F16" s="282"/>
      <c r="G16" s="282"/>
    </row>
    <row r="17" spans="1:7" ht="16.5">
      <c r="A17" s="282" t="s">
        <v>537</v>
      </c>
      <c r="B17" s="282"/>
      <c r="C17" s="282"/>
      <c r="D17" s="282"/>
      <c r="E17" s="282"/>
      <c r="F17" s="282"/>
      <c r="G17" s="282"/>
    </row>
    <row r="18" spans="1:7" ht="16.5">
      <c r="A18" s="285" t="s">
        <v>541</v>
      </c>
      <c r="B18" s="285"/>
      <c r="C18" s="285"/>
      <c r="D18" s="285"/>
      <c r="E18" s="285"/>
      <c r="F18" s="285"/>
      <c r="G18" s="285"/>
    </row>
    <row r="19" spans="1:7" ht="16.5">
      <c r="A19" s="282" t="s">
        <v>542</v>
      </c>
      <c r="B19" s="282"/>
      <c r="C19" s="282"/>
      <c r="D19" s="282"/>
      <c r="E19" s="282"/>
      <c r="F19" s="282"/>
      <c r="G19" s="282"/>
    </row>
    <row r="20" spans="1:7" ht="16.5">
      <c r="A20" s="282" t="s">
        <v>82</v>
      </c>
      <c r="B20" s="282"/>
      <c r="C20" s="282"/>
      <c r="D20" s="282"/>
      <c r="E20" s="282"/>
      <c r="F20" s="282"/>
      <c r="G20" s="282"/>
    </row>
    <row r="21" spans="1:7" ht="16.5">
      <c r="A21" s="282" t="s">
        <v>543</v>
      </c>
      <c r="B21" s="282"/>
      <c r="C21" s="282"/>
      <c r="D21" s="282"/>
      <c r="E21" s="282"/>
      <c r="F21" s="282"/>
      <c r="G21" s="282"/>
    </row>
    <row r="22" spans="1:7" ht="16.5">
      <c r="A22" s="282" t="s">
        <v>544</v>
      </c>
      <c r="B22" s="282"/>
      <c r="C22" s="282"/>
      <c r="D22" s="282"/>
      <c r="E22" s="282"/>
      <c r="F22" s="282"/>
      <c r="G22" s="282"/>
    </row>
    <row r="23" spans="1:7" ht="16.5">
      <c r="A23" s="282" t="s">
        <v>545</v>
      </c>
      <c r="B23" s="282"/>
      <c r="C23" s="282"/>
      <c r="D23" s="282"/>
      <c r="E23" s="282"/>
      <c r="F23" s="282"/>
      <c r="G23" s="282"/>
    </row>
    <row r="24" spans="1:7" ht="16.5">
      <c r="A24" s="285" t="s">
        <v>546</v>
      </c>
      <c r="B24" s="285"/>
      <c r="C24" s="285"/>
      <c r="D24" s="285"/>
      <c r="E24" s="285"/>
      <c r="F24" s="285"/>
      <c r="G24" s="285"/>
    </row>
    <row r="25" spans="1:7" ht="16.5">
      <c r="A25" s="65" t="s">
        <v>547</v>
      </c>
      <c r="B25" s="65"/>
      <c r="C25" s="65"/>
      <c r="D25" s="65"/>
      <c r="E25" s="65"/>
      <c r="F25" s="65"/>
      <c r="G25" s="65"/>
    </row>
    <row r="26" spans="1:7" ht="16.5">
      <c r="A26" s="65" t="s">
        <v>548</v>
      </c>
      <c r="B26" s="65"/>
      <c r="C26" s="65"/>
      <c r="D26" s="65"/>
      <c r="E26" s="65"/>
      <c r="F26" s="65"/>
      <c r="G26" s="65"/>
    </row>
    <row r="27" spans="1:7" ht="16.5">
      <c r="A27" s="282" t="s">
        <v>549</v>
      </c>
      <c r="B27" s="282"/>
      <c r="C27" s="282"/>
      <c r="D27" s="282"/>
      <c r="E27" s="282"/>
      <c r="F27" s="282"/>
      <c r="G27" s="282"/>
    </row>
    <row r="28" spans="1:7" ht="16.5">
      <c r="A28" s="282" t="s">
        <v>550</v>
      </c>
      <c r="B28" s="282"/>
      <c r="C28" s="282"/>
      <c r="D28" s="282"/>
      <c r="E28" s="282"/>
      <c r="F28" s="282"/>
      <c r="G28" s="282"/>
    </row>
    <row r="29" spans="1:7" ht="16.5">
      <c r="A29" s="65" t="s">
        <v>551</v>
      </c>
      <c r="B29" s="65"/>
      <c r="C29" s="65"/>
      <c r="D29" s="65"/>
      <c r="E29" s="65"/>
      <c r="F29" s="65"/>
      <c r="G29" s="65"/>
    </row>
    <row r="30" spans="1:7" ht="16.5">
      <c r="A30" s="65" t="s">
        <v>552</v>
      </c>
      <c r="B30" s="65"/>
      <c r="C30" s="65"/>
      <c r="D30" s="65"/>
      <c r="E30" s="65"/>
      <c r="F30" s="65"/>
      <c r="G30" s="65"/>
    </row>
    <row r="31" spans="1:7" ht="16.5">
      <c r="A31" s="65" t="s">
        <v>553</v>
      </c>
      <c r="B31" s="65"/>
      <c r="C31" s="65"/>
      <c r="D31" s="65"/>
      <c r="E31" s="65"/>
      <c r="F31" s="65"/>
      <c r="G31" s="65"/>
    </row>
    <row r="32" spans="1:7" ht="16.5">
      <c r="A32" s="282" t="s">
        <v>554</v>
      </c>
      <c r="B32" s="282"/>
      <c r="C32" s="282"/>
      <c r="D32" s="282"/>
      <c r="E32" s="282"/>
      <c r="F32" s="282"/>
      <c r="G32" s="282"/>
    </row>
    <row r="33" spans="1:7" ht="16.5">
      <c r="A33" s="65" t="s">
        <v>555</v>
      </c>
      <c r="B33" s="65"/>
      <c r="C33" s="65"/>
      <c r="D33" s="65"/>
      <c r="E33" s="65"/>
      <c r="F33" s="65"/>
      <c r="G33" s="65"/>
    </row>
    <row r="34" spans="1:7" ht="16.5">
      <c r="A34" s="65" t="s">
        <v>556</v>
      </c>
      <c r="B34" s="65"/>
      <c r="C34" s="65"/>
      <c r="D34" s="65"/>
      <c r="E34" s="65"/>
      <c r="F34" s="65"/>
      <c r="G34" s="65"/>
    </row>
    <row r="35" spans="1:7" ht="16.5">
      <c r="A35" s="282" t="s">
        <v>557</v>
      </c>
      <c r="B35" s="282"/>
      <c r="C35" s="282"/>
      <c r="D35" s="282"/>
      <c r="E35" s="282"/>
      <c r="F35" s="282"/>
      <c r="G35" s="282"/>
    </row>
    <row r="36" spans="1:7" ht="16.5">
      <c r="A36" s="282" t="s">
        <v>558</v>
      </c>
      <c r="B36" s="282"/>
      <c r="C36" s="282"/>
      <c r="D36" s="282"/>
      <c r="E36" s="282"/>
      <c r="F36" s="282"/>
      <c r="G36" s="282"/>
    </row>
    <row r="37" spans="1:7" ht="16.5">
      <c r="A37" s="282" t="s">
        <v>559</v>
      </c>
      <c r="B37" s="282"/>
      <c r="C37" s="282"/>
      <c r="D37" s="282"/>
      <c r="E37" s="282"/>
      <c r="F37" s="282"/>
      <c r="G37" s="282"/>
    </row>
    <row r="38" spans="1:7" ht="16.5">
      <c r="A38" s="282" t="s">
        <v>560</v>
      </c>
      <c r="B38" s="282"/>
      <c r="C38" s="282"/>
      <c r="D38" s="282"/>
      <c r="E38" s="282"/>
      <c r="F38" s="282"/>
      <c r="G38" s="282"/>
    </row>
    <row r="39" spans="1:7" ht="16.5">
      <c r="A39" s="282" t="s">
        <v>561</v>
      </c>
      <c r="B39" s="282"/>
      <c r="C39" s="282"/>
      <c r="D39" s="282"/>
      <c r="E39" s="282"/>
      <c r="F39" s="282"/>
      <c r="G39" s="282"/>
    </row>
    <row r="40" spans="1:7" ht="16.5">
      <c r="A40" s="65" t="s">
        <v>562</v>
      </c>
      <c r="B40" s="65"/>
      <c r="C40" s="65"/>
      <c r="D40" s="65"/>
      <c r="E40" s="65"/>
      <c r="F40" s="65"/>
      <c r="G40" s="65"/>
    </row>
    <row r="41" spans="1:7" ht="16.5">
      <c r="A41" s="282" t="s">
        <v>563</v>
      </c>
      <c r="B41" s="282"/>
      <c r="C41" s="282"/>
      <c r="D41" s="282"/>
      <c r="E41" s="282"/>
      <c r="F41" s="282"/>
      <c r="G41" s="282"/>
    </row>
    <row r="42" spans="1:7" ht="16.5">
      <c r="A42" s="282" t="s">
        <v>564</v>
      </c>
      <c r="B42" s="282"/>
      <c r="C42" s="282"/>
      <c r="D42" s="282"/>
      <c r="E42" s="282"/>
      <c r="F42" s="282"/>
      <c r="G42" s="282"/>
    </row>
    <row r="43" spans="1:7" ht="16.5">
      <c r="A43" s="282" t="s">
        <v>565</v>
      </c>
      <c r="B43" s="282"/>
      <c r="C43" s="282"/>
      <c r="D43" s="282"/>
      <c r="E43" s="282"/>
      <c r="F43" s="282"/>
      <c r="G43" s="282"/>
    </row>
    <row r="44" spans="1:7" ht="16.5">
      <c r="A44" s="282" t="s">
        <v>566</v>
      </c>
      <c r="B44" s="282"/>
      <c r="C44" s="282"/>
      <c r="D44" s="282"/>
      <c r="E44" s="282"/>
      <c r="F44" s="282"/>
      <c r="G44" s="282"/>
    </row>
    <row r="45" spans="1:7" ht="16.5">
      <c r="A45" s="282" t="s">
        <v>567</v>
      </c>
      <c r="B45" s="282"/>
      <c r="C45" s="282"/>
      <c r="D45" s="282"/>
      <c r="E45" s="282"/>
      <c r="F45" s="282"/>
      <c r="G45" s="282"/>
    </row>
    <row r="46" spans="1:7" ht="16.5">
      <c r="A46" s="282" t="s">
        <v>568</v>
      </c>
      <c r="B46" s="282"/>
      <c r="C46" s="282"/>
      <c r="D46" s="282"/>
      <c r="E46" s="282"/>
      <c r="F46" s="282"/>
      <c r="G46" s="282"/>
    </row>
    <row r="47" spans="1:7" ht="16.5">
      <c r="A47" s="282" t="s">
        <v>569</v>
      </c>
      <c r="B47" s="282"/>
      <c r="C47" s="282"/>
      <c r="D47" s="282"/>
      <c r="E47" s="282"/>
      <c r="F47" s="282"/>
      <c r="G47" s="282"/>
    </row>
    <row r="48" spans="1:7" ht="16.5">
      <c r="A48" s="282" t="s">
        <v>570</v>
      </c>
      <c r="B48" s="282"/>
      <c r="C48" s="282"/>
      <c r="D48" s="282"/>
      <c r="E48" s="282"/>
      <c r="F48" s="282"/>
      <c r="G48" s="282"/>
    </row>
    <row r="49" spans="1:7" ht="16.5">
      <c r="A49" s="282" t="s">
        <v>571</v>
      </c>
      <c r="B49" s="282"/>
      <c r="C49" s="282"/>
      <c r="D49" s="282"/>
      <c r="E49" s="282"/>
      <c r="F49" s="282"/>
      <c r="G49" s="282"/>
    </row>
    <row r="50" spans="1:7" ht="16.5">
      <c r="A50" s="282" t="s">
        <v>572</v>
      </c>
      <c r="B50" s="282"/>
      <c r="C50" s="282"/>
      <c r="D50" s="282"/>
      <c r="E50" s="282"/>
      <c r="F50" s="282"/>
      <c r="G50" s="282"/>
    </row>
    <row r="51" spans="1:7" ht="16.5">
      <c r="A51" s="282" t="s">
        <v>573</v>
      </c>
      <c r="B51" s="282"/>
      <c r="C51" s="282"/>
      <c r="D51" s="282"/>
      <c r="E51" s="282"/>
      <c r="F51" s="282"/>
      <c r="G51" s="282"/>
    </row>
    <row r="52" spans="1:7" ht="16.5">
      <c r="A52" s="282" t="s">
        <v>574</v>
      </c>
      <c r="B52" s="282"/>
      <c r="C52" s="282"/>
      <c r="D52" s="282"/>
      <c r="E52" s="282"/>
      <c r="F52" s="282"/>
      <c r="G52" s="282"/>
    </row>
    <row r="53" spans="1:7" ht="16.5">
      <c r="A53" s="282" t="s">
        <v>575</v>
      </c>
      <c r="B53" s="282"/>
      <c r="C53" s="282"/>
      <c r="D53" s="282"/>
      <c r="E53" s="282"/>
      <c r="F53" s="282"/>
      <c r="G53" s="282"/>
    </row>
    <row r="54" spans="1:7" ht="16.5">
      <c r="A54" s="282" t="s">
        <v>576</v>
      </c>
      <c r="B54" s="282"/>
      <c r="C54" s="282"/>
      <c r="D54" s="282"/>
      <c r="E54" s="282"/>
      <c r="F54" s="282"/>
      <c r="G54" s="282"/>
    </row>
    <row r="55" spans="1:7" ht="16.5">
      <c r="A55" s="282" t="s">
        <v>577</v>
      </c>
      <c r="B55" s="282"/>
      <c r="C55" s="282"/>
      <c r="D55" s="282"/>
      <c r="E55" s="282"/>
      <c r="F55" s="282"/>
      <c r="G55" s="282"/>
    </row>
    <row r="56" spans="1:7" ht="16.5">
      <c r="A56" s="65" t="s">
        <v>578</v>
      </c>
      <c r="B56" s="65"/>
      <c r="C56" s="65"/>
      <c r="D56" s="65"/>
      <c r="E56" s="65"/>
      <c r="F56" s="65"/>
      <c r="G56" s="65"/>
    </row>
    <row r="57" spans="1:7" ht="16.5">
      <c r="A57" s="65" t="s">
        <v>579</v>
      </c>
      <c r="B57" s="65"/>
      <c r="C57" s="65"/>
      <c r="D57" s="65"/>
      <c r="E57" s="65"/>
      <c r="F57" s="65"/>
      <c r="G57" s="65"/>
    </row>
    <row r="58" spans="1:7" ht="16.5">
      <c r="A58" s="282" t="s">
        <v>580</v>
      </c>
      <c r="B58" s="282"/>
      <c r="C58" s="282"/>
      <c r="D58" s="282"/>
      <c r="E58" s="282"/>
      <c r="F58" s="282"/>
      <c r="G58" s="282"/>
    </row>
    <row r="59" spans="1:7" ht="16.5">
      <c r="A59" s="282" t="s">
        <v>581</v>
      </c>
      <c r="B59" s="282"/>
      <c r="C59" s="282"/>
      <c r="D59" s="282"/>
      <c r="E59" s="282"/>
      <c r="F59" s="282"/>
      <c r="G59" s="282"/>
    </row>
    <row r="60" spans="1:7" ht="16.5">
      <c r="A60" s="282" t="s">
        <v>582</v>
      </c>
      <c r="B60" s="282"/>
      <c r="C60" s="282"/>
      <c r="D60" s="282"/>
      <c r="E60" s="282"/>
      <c r="F60" s="282"/>
      <c r="G60" s="282"/>
    </row>
    <row r="61" spans="1:7" ht="16.5">
      <c r="A61" s="282" t="s">
        <v>583</v>
      </c>
      <c r="B61" s="282"/>
      <c r="C61" s="282"/>
      <c r="D61" s="282"/>
      <c r="E61" s="282"/>
      <c r="F61" s="282"/>
      <c r="G61" s="282"/>
    </row>
    <row r="62" spans="1:7" ht="16.5">
      <c r="A62" s="282" t="s">
        <v>584</v>
      </c>
      <c r="B62" s="282"/>
      <c r="C62" s="282"/>
      <c r="D62" s="282"/>
      <c r="E62" s="282"/>
      <c r="F62" s="282"/>
      <c r="G62" s="282"/>
    </row>
    <row r="63" spans="1:7" ht="16.5">
      <c r="A63" s="282" t="s">
        <v>585</v>
      </c>
      <c r="B63" s="282"/>
      <c r="C63" s="282"/>
      <c r="D63" s="282"/>
      <c r="E63" s="282"/>
      <c r="F63" s="282"/>
      <c r="G63" s="282"/>
    </row>
    <row r="64" spans="1:7" ht="16.5">
      <c r="A64" s="65" t="s">
        <v>586</v>
      </c>
      <c r="B64" s="65"/>
      <c r="C64" s="65"/>
      <c r="D64" s="65"/>
      <c r="E64" s="65"/>
      <c r="F64" s="65"/>
      <c r="G64" s="65"/>
    </row>
    <row r="65" spans="1:7" ht="16.5">
      <c r="A65" s="282" t="s">
        <v>587</v>
      </c>
      <c r="B65" s="282"/>
      <c r="C65" s="282"/>
      <c r="D65" s="282"/>
      <c r="E65" s="282"/>
      <c r="F65" s="282"/>
      <c r="G65" s="282"/>
    </row>
    <row r="66" spans="1:7" ht="16.5">
      <c r="A66" s="65" t="s">
        <v>588</v>
      </c>
      <c r="B66" s="65"/>
      <c r="C66" s="65"/>
      <c r="D66" s="65"/>
      <c r="E66" s="65"/>
      <c r="F66" s="65"/>
      <c r="G66" s="65"/>
    </row>
    <row r="67" spans="1:7" ht="16.5">
      <c r="A67" s="282" t="s">
        <v>589</v>
      </c>
      <c r="B67" s="282"/>
      <c r="C67" s="282"/>
      <c r="D67" s="282"/>
      <c r="E67" s="282"/>
      <c r="F67" s="282"/>
      <c r="G67" s="282"/>
    </row>
    <row r="68" spans="1:7" ht="16.5">
      <c r="A68" s="282" t="s">
        <v>590</v>
      </c>
      <c r="B68" s="282"/>
      <c r="C68" s="282"/>
      <c r="D68" s="282"/>
      <c r="E68" s="282"/>
      <c r="F68" s="282"/>
      <c r="G68" s="282"/>
    </row>
    <row r="69" spans="1:7" ht="16.5">
      <c r="A69" s="282" t="s">
        <v>591</v>
      </c>
      <c r="B69" s="282"/>
      <c r="C69" s="282"/>
      <c r="D69" s="282"/>
      <c r="E69" s="282"/>
      <c r="F69" s="282"/>
      <c r="G69" s="282"/>
    </row>
    <row r="70" spans="1:7" ht="16.5">
      <c r="A70" s="65" t="s">
        <v>592</v>
      </c>
      <c r="B70" s="65"/>
      <c r="C70" s="65"/>
      <c r="D70" s="65"/>
      <c r="E70" s="65"/>
      <c r="F70" s="65"/>
      <c r="G70" s="65"/>
    </row>
    <row r="71" spans="1:7" ht="16.5">
      <c r="A71" s="65" t="s">
        <v>593</v>
      </c>
      <c r="B71" s="65"/>
      <c r="C71" s="65"/>
      <c r="D71" s="65"/>
      <c r="E71" s="65"/>
      <c r="F71" s="65"/>
      <c r="G71" s="65"/>
    </row>
    <row r="72" spans="1:7" ht="16.5">
      <c r="A72" s="282" t="s">
        <v>594</v>
      </c>
      <c r="B72" s="282"/>
      <c r="C72" s="282"/>
      <c r="D72" s="282"/>
      <c r="E72" s="282"/>
      <c r="F72" s="282"/>
      <c r="G72" s="282"/>
    </row>
    <row r="73" spans="1:7" ht="16.5">
      <c r="A73" s="282" t="s">
        <v>595</v>
      </c>
      <c r="B73" s="282"/>
      <c r="C73" s="282"/>
      <c r="D73" s="282"/>
      <c r="E73" s="282"/>
      <c r="F73" s="282"/>
      <c r="G73" s="282"/>
    </row>
    <row r="74" spans="1:7" ht="15" customHeight="1">
      <c r="A74" s="282" t="s">
        <v>596</v>
      </c>
      <c r="B74" s="282"/>
      <c r="C74" s="282"/>
      <c r="D74" s="282"/>
      <c r="E74" s="282"/>
      <c r="F74" s="282"/>
      <c r="G74" s="282"/>
    </row>
    <row r="75" spans="1:7" ht="16.5" customHeight="1">
      <c r="A75" s="283"/>
      <c r="B75" s="283"/>
      <c r="C75" s="283"/>
      <c r="D75" s="283"/>
      <c r="E75" s="283"/>
      <c r="F75" s="283"/>
      <c r="G75" s="283"/>
    </row>
    <row r="76" spans="1:7" ht="18" customHeight="1">
      <c r="A76" s="283"/>
      <c r="B76" s="283"/>
      <c r="C76" s="283"/>
      <c r="D76" s="283"/>
      <c r="E76" s="283"/>
      <c r="F76" s="283"/>
      <c r="G76" s="283"/>
    </row>
    <row r="951" ht="14.25">
      <c r="C951" t="s">
        <v>171</v>
      </c>
    </row>
    <row r="959" ht="14.25">
      <c r="C959" t="s">
        <v>171</v>
      </c>
    </row>
    <row r="965" ht="14.25">
      <c r="C965" t="s">
        <v>171</v>
      </c>
    </row>
    <row r="976" ht="14.25">
      <c r="C976" t="s">
        <v>171</v>
      </c>
    </row>
    <row r="983" ht="14.25">
      <c r="C983" t="s">
        <v>171</v>
      </c>
    </row>
    <row r="988" ht="14.25">
      <c r="C988" t="s">
        <v>171</v>
      </c>
    </row>
    <row r="997" ht="14.25">
      <c r="C997" t="s">
        <v>171</v>
      </c>
    </row>
    <row r="1004" ht="14.25">
      <c r="C1004" t="s">
        <v>171</v>
      </c>
    </row>
    <row r="1012" ht="14.25">
      <c r="C1012" t="s">
        <v>171</v>
      </c>
    </row>
    <row r="1016" ht="14.25">
      <c r="C1016" t="s">
        <v>171</v>
      </c>
    </row>
    <row r="1027" ht="14.25">
      <c r="C1027" t="s">
        <v>171</v>
      </c>
    </row>
    <row r="1033" ht="14.25">
      <c r="C1033" t="s">
        <v>171</v>
      </c>
    </row>
    <row r="1043" ht="14.25">
      <c r="C1043" t="s">
        <v>171</v>
      </c>
    </row>
    <row r="1048" ht="14.25">
      <c r="C1048" t="s">
        <v>171</v>
      </c>
    </row>
    <row r="1057" ht="14.25">
      <c r="C1057" t="s">
        <v>171</v>
      </c>
    </row>
    <row r="1065" ht="14.25">
      <c r="C1065" t="s">
        <v>171</v>
      </c>
    </row>
    <row r="1071" ht="14.25">
      <c r="C1071" t="s">
        <v>171</v>
      </c>
    </row>
    <row r="1092" ht="14.25">
      <c r="C1092" t="s">
        <v>171</v>
      </c>
    </row>
    <row r="1112" ht="14.25">
      <c r="C1112" t="s">
        <v>171</v>
      </c>
    </row>
    <row r="1116" ht="14.25">
      <c r="C1116" t="s">
        <v>171</v>
      </c>
    </row>
  </sheetData>
  <mergeCells count="61">
    <mergeCell ref="A49:G49"/>
    <mergeCell ref="A50:G50"/>
    <mergeCell ref="A51:G51"/>
    <mergeCell ref="A45:G45"/>
    <mergeCell ref="A46:G46"/>
    <mergeCell ref="A47:G47"/>
    <mergeCell ref="A48:G48"/>
    <mergeCell ref="A58:G58"/>
    <mergeCell ref="A59:G59"/>
    <mergeCell ref="A61:G61"/>
    <mergeCell ref="A62:G62"/>
    <mergeCell ref="A52:G52"/>
    <mergeCell ref="A53:G53"/>
    <mergeCell ref="A54:G54"/>
    <mergeCell ref="A55:G55"/>
    <mergeCell ref="C3:E3"/>
    <mergeCell ref="F3:G3"/>
    <mergeCell ref="A5:G5"/>
    <mergeCell ref="A6:G6"/>
    <mergeCell ref="A36:G36"/>
    <mergeCell ref="A35:G35"/>
    <mergeCell ref="A32:G32"/>
    <mergeCell ref="A60:G60"/>
    <mergeCell ref="A38:G38"/>
    <mergeCell ref="A39:G39"/>
    <mergeCell ref="A41:G41"/>
    <mergeCell ref="A42:G42"/>
    <mergeCell ref="A43:G43"/>
    <mergeCell ref="A44:G44"/>
    <mergeCell ref="A63:G63"/>
    <mergeCell ref="A65:G65"/>
    <mergeCell ref="A67:G67"/>
    <mergeCell ref="A1:E1"/>
    <mergeCell ref="F1:G1"/>
    <mergeCell ref="C2:E2"/>
    <mergeCell ref="F2:G2"/>
    <mergeCell ref="A28:G28"/>
    <mergeCell ref="A27:G27"/>
    <mergeCell ref="A37:G37"/>
    <mergeCell ref="A22:G22"/>
    <mergeCell ref="A23:G23"/>
    <mergeCell ref="A24:G24"/>
    <mergeCell ref="A15:G15"/>
    <mergeCell ref="A18:G18"/>
    <mergeCell ref="A20:G20"/>
    <mergeCell ref="A21:G21"/>
    <mergeCell ref="A16:G16"/>
    <mergeCell ref="A17:G17"/>
    <mergeCell ref="A19:G19"/>
    <mergeCell ref="A13:G13"/>
    <mergeCell ref="A14:G14"/>
    <mergeCell ref="A8:G8"/>
    <mergeCell ref="A9:G9"/>
    <mergeCell ref="A10:G10"/>
    <mergeCell ref="A12:G12"/>
    <mergeCell ref="A74:G74"/>
    <mergeCell ref="A75:G76"/>
    <mergeCell ref="A68:G68"/>
    <mergeCell ref="A69:G69"/>
    <mergeCell ref="A72:G72"/>
    <mergeCell ref="A73:G73"/>
  </mergeCells>
  <printOptions/>
  <pageMargins left="0.49" right="0.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796875" defaultRowHeight="14.25"/>
  <cols>
    <col min="1" max="1" width="3.69921875" style="0" customWidth="1"/>
    <col min="2" max="2" width="61.8984375" style="0" customWidth="1"/>
    <col min="3" max="3" width="14.3984375" style="0" customWidth="1"/>
    <col min="4" max="4" width="14.09765625" style="0" customWidth="1"/>
    <col min="5" max="5" width="16.09765625" style="0" customWidth="1"/>
    <col min="6" max="6" width="12.59765625" style="118" customWidth="1"/>
    <col min="7" max="7" width="13.5" style="118" bestFit="1" customWidth="1"/>
    <col min="8" max="8" width="10.3984375" style="118" customWidth="1"/>
    <col min="9" max="9" width="11.19921875" style="118" customWidth="1"/>
  </cols>
  <sheetData>
    <row r="1" ht="14.25">
      <c r="B1" t="s">
        <v>505</v>
      </c>
    </row>
    <row r="2" spans="1:4" ht="15.75">
      <c r="A2" s="224" t="s">
        <v>810</v>
      </c>
      <c r="B2" s="291" t="s">
        <v>8</v>
      </c>
      <c r="C2" s="291"/>
      <c r="D2" s="291"/>
    </row>
    <row r="3" spans="1:4" ht="18">
      <c r="A3" s="119"/>
      <c r="C3" s="120"/>
      <c r="D3" s="120"/>
    </row>
    <row r="4" spans="1:4" ht="15.75">
      <c r="A4" s="121" t="s">
        <v>597</v>
      </c>
      <c r="B4" s="122" t="s">
        <v>453</v>
      </c>
      <c r="C4" s="123" t="s">
        <v>598</v>
      </c>
      <c r="D4" s="123" t="s">
        <v>599</v>
      </c>
    </row>
    <row r="5" spans="1:4" ht="15">
      <c r="A5" s="195">
        <v>1</v>
      </c>
      <c r="B5" s="195">
        <v>2</v>
      </c>
      <c r="C5" s="195">
        <v>3</v>
      </c>
      <c r="D5" s="195">
        <v>4</v>
      </c>
    </row>
    <row r="6" spans="1:4" ht="15.75">
      <c r="A6" s="124">
        <v>1</v>
      </c>
      <c r="B6" s="125" t="s">
        <v>600</v>
      </c>
      <c r="C6" s="126"/>
      <c r="D6" s="126"/>
    </row>
    <row r="7" spans="1:4" ht="18">
      <c r="A7" s="127" t="s">
        <v>525</v>
      </c>
      <c r="B7" s="128" t="s">
        <v>601</v>
      </c>
      <c r="C7" s="108">
        <v>1659353034</v>
      </c>
      <c r="D7" s="108">
        <v>1584866517</v>
      </c>
    </row>
    <row r="8" spans="1:4" ht="18">
      <c r="A8" s="127" t="s">
        <v>525</v>
      </c>
      <c r="B8" s="129" t="s">
        <v>602</v>
      </c>
      <c r="C8" s="108">
        <v>530912615</v>
      </c>
      <c r="D8" s="108">
        <v>3017467920</v>
      </c>
    </row>
    <row r="9" spans="1:4" ht="18">
      <c r="A9" s="127" t="s">
        <v>525</v>
      </c>
      <c r="B9" s="128" t="s">
        <v>603</v>
      </c>
      <c r="C9" s="108"/>
      <c r="D9" s="108"/>
    </row>
    <row r="10" spans="1:4" ht="18">
      <c r="A10" s="130"/>
      <c r="B10" s="77" t="s">
        <v>604</v>
      </c>
      <c r="C10" s="89">
        <f>SUM(C7:C9)</f>
        <v>2190265649</v>
      </c>
      <c r="D10" s="89">
        <f>SUM(D7:D9)</f>
        <v>4602334437</v>
      </c>
    </row>
    <row r="11" spans="1:4" ht="15.75">
      <c r="A11" s="131">
        <v>2</v>
      </c>
      <c r="B11" s="132" t="s">
        <v>605</v>
      </c>
      <c r="C11" s="133"/>
      <c r="D11" s="133"/>
    </row>
    <row r="12" spans="1:4" ht="15.75">
      <c r="A12" s="124">
        <v>3</v>
      </c>
      <c r="B12" s="125" t="s">
        <v>606</v>
      </c>
      <c r="C12" s="134" t="s">
        <v>598</v>
      </c>
      <c r="D12" s="123" t="s">
        <v>599</v>
      </c>
    </row>
    <row r="13" spans="1:4" ht="18">
      <c r="A13" s="127" t="s">
        <v>525</v>
      </c>
      <c r="B13" s="135" t="s">
        <v>607</v>
      </c>
      <c r="C13" s="108"/>
      <c r="D13" s="108"/>
    </row>
    <row r="14" spans="1:4" ht="18">
      <c r="A14" s="127" t="s">
        <v>525</v>
      </c>
      <c r="B14" s="135" t="s">
        <v>608</v>
      </c>
      <c r="C14" s="108"/>
      <c r="D14" s="108"/>
    </row>
    <row r="15" spans="1:4" ht="18">
      <c r="A15" s="127" t="s">
        <v>525</v>
      </c>
      <c r="B15" s="135" t="s">
        <v>609</v>
      </c>
      <c r="C15" s="108"/>
      <c r="D15" s="108"/>
    </row>
    <row r="16" spans="1:4" ht="18">
      <c r="A16" s="127" t="s">
        <v>525</v>
      </c>
      <c r="B16" s="135" t="s">
        <v>610</v>
      </c>
      <c r="C16" s="108">
        <v>10655116657</v>
      </c>
      <c r="D16" s="108">
        <v>6739037043</v>
      </c>
    </row>
    <row r="17" spans="1:4" ht="18">
      <c r="A17" s="130"/>
      <c r="B17" s="77" t="s">
        <v>604</v>
      </c>
      <c r="C17" s="89">
        <f>SUM(C13:C16)</f>
        <v>10655116657</v>
      </c>
      <c r="D17" s="89">
        <f>SUM(D13:D16)</f>
        <v>6739037043</v>
      </c>
    </row>
    <row r="18" spans="1:4" ht="15.75">
      <c r="A18" s="124">
        <v>4</v>
      </c>
      <c r="B18" s="125" t="s">
        <v>468</v>
      </c>
      <c r="C18" s="123" t="s">
        <v>598</v>
      </c>
      <c r="D18" s="123" t="s">
        <v>599</v>
      </c>
    </row>
    <row r="19" spans="1:4" ht="18">
      <c r="A19" s="127" t="s">
        <v>525</v>
      </c>
      <c r="B19" s="135" t="s">
        <v>611</v>
      </c>
      <c r="C19" s="108"/>
      <c r="D19" s="108"/>
    </row>
    <row r="20" spans="1:4" ht="18">
      <c r="A20" s="127" t="s">
        <v>525</v>
      </c>
      <c r="B20" s="135" t="s">
        <v>612</v>
      </c>
      <c r="C20" s="108">
        <v>2105011847</v>
      </c>
      <c r="D20" s="108">
        <v>2249880914</v>
      </c>
    </row>
    <row r="21" spans="1:4" ht="18">
      <c r="A21" s="127" t="s">
        <v>525</v>
      </c>
      <c r="B21" s="135" t="s">
        <v>613</v>
      </c>
      <c r="C21" s="108"/>
      <c r="D21" s="108"/>
    </row>
    <row r="22" spans="1:4" ht="18">
      <c r="A22" s="127" t="s">
        <v>525</v>
      </c>
      <c r="B22" s="135" t="s">
        <v>614</v>
      </c>
      <c r="C22" s="108">
        <v>8014584341</v>
      </c>
      <c r="D22" s="108">
        <v>9708830016</v>
      </c>
    </row>
    <row r="23" spans="1:4" ht="18">
      <c r="A23" s="127" t="s">
        <v>525</v>
      </c>
      <c r="B23" s="135" t="s">
        <v>615</v>
      </c>
      <c r="C23" s="108"/>
      <c r="D23" s="108"/>
    </row>
    <row r="24" spans="1:4" ht="18">
      <c r="A24" s="127" t="s">
        <v>525</v>
      </c>
      <c r="B24" s="135" t="s">
        <v>616</v>
      </c>
      <c r="C24" s="108">
        <v>2602000602</v>
      </c>
      <c r="D24" s="108">
        <v>2122438670</v>
      </c>
    </row>
    <row r="25" spans="1:4" ht="18">
      <c r="A25" s="127" t="s">
        <v>525</v>
      </c>
      <c r="B25" s="135" t="s">
        <v>617</v>
      </c>
      <c r="C25" s="108"/>
      <c r="D25" s="108"/>
    </row>
    <row r="26" spans="1:4" ht="18">
      <c r="A26" s="127" t="s">
        <v>525</v>
      </c>
      <c r="B26" s="135" t="s">
        <v>618</v>
      </c>
      <c r="C26" s="108"/>
      <c r="D26" s="108"/>
    </row>
    <row r="27" spans="1:4" ht="18">
      <c r="A27" s="127" t="s">
        <v>525</v>
      </c>
      <c r="B27" s="135" t="s">
        <v>619</v>
      </c>
      <c r="C27" s="108"/>
      <c r="D27" s="108"/>
    </row>
    <row r="28" spans="1:4" ht="18">
      <c r="A28" s="130"/>
      <c r="B28" s="77" t="s">
        <v>620</v>
      </c>
      <c r="C28" s="89">
        <f>SUM(C19:C27)</f>
        <v>12721596790</v>
      </c>
      <c r="D28" s="89">
        <f>SUM(D19:D27)</f>
        <v>14081149600</v>
      </c>
    </row>
    <row r="29" spans="1:4" ht="15.75">
      <c r="A29" s="136">
        <v>5</v>
      </c>
      <c r="B29" s="137" t="s">
        <v>621</v>
      </c>
      <c r="C29" s="123" t="s">
        <v>598</v>
      </c>
      <c r="D29" s="123" t="s">
        <v>599</v>
      </c>
    </row>
    <row r="30" spans="1:4" ht="18">
      <c r="A30" s="127" t="s">
        <v>525</v>
      </c>
      <c r="B30" s="138" t="s">
        <v>622</v>
      </c>
      <c r="C30" s="108">
        <v>104279618</v>
      </c>
      <c r="D30" s="108">
        <v>69384011</v>
      </c>
    </row>
    <row r="31" spans="1:4" ht="18">
      <c r="A31" s="139" t="s">
        <v>525</v>
      </c>
      <c r="B31" s="140" t="s">
        <v>623</v>
      </c>
      <c r="C31" s="141"/>
      <c r="D31" s="108"/>
    </row>
    <row r="32" spans="1:4" ht="18">
      <c r="A32" s="139" t="s">
        <v>525</v>
      </c>
      <c r="B32" s="140" t="s">
        <v>624</v>
      </c>
      <c r="C32" s="141"/>
      <c r="D32" s="108"/>
    </row>
    <row r="33" spans="1:4" ht="18">
      <c r="A33" s="139" t="s">
        <v>525</v>
      </c>
      <c r="B33" s="140" t="s">
        <v>625</v>
      </c>
      <c r="C33" s="141">
        <v>1673968095</v>
      </c>
      <c r="D33" s="108">
        <v>1101377624</v>
      </c>
    </row>
    <row r="34" spans="1:4" ht="18">
      <c r="A34" s="139" t="s">
        <v>525</v>
      </c>
      <c r="B34" s="140" t="s">
        <v>254</v>
      </c>
      <c r="C34" s="141">
        <v>59272166</v>
      </c>
      <c r="D34" s="108">
        <v>15649338</v>
      </c>
    </row>
    <row r="35" spans="1:4" ht="18">
      <c r="A35" s="246" t="s">
        <v>525</v>
      </c>
      <c r="B35" s="140" t="s">
        <v>660</v>
      </c>
      <c r="C35" s="141">
        <v>106000000</v>
      </c>
      <c r="D35" s="141"/>
    </row>
    <row r="36" spans="1:4" ht="18">
      <c r="A36" s="130"/>
      <c r="B36" s="142" t="s">
        <v>626</v>
      </c>
      <c r="C36" s="89">
        <f>SUM(C30:C35)</f>
        <v>1943519879</v>
      </c>
      <c r="D36" s="89">
        <f>SUM(D30:D34)</f>
        <v>1186410973</v>
      </c>
    </row>
    <row r="37" spans="1:4" ht="15.75">
      <c r="A37" s="136">
        <v>6</v>
      </c>
      <c r="B37" s="137" t="s">
        <v>627</v>
      </c>
      <c r="C37" s="123" t="s">
        <v>598</v>
      </c>
      <c r="D37" s="123" t="s">
        <v>599</v>
      </c>
    </row>
    <row r="38" spans="1:4" ht="18">
      <c r="A38" s="127" t="s">
        <v>525</v>
      </c>
      <c r="B38" s="138" t="s">
        <v>628</v>
      </c>
      <c r="C38" s="108"/>
      <c r="D38" s="108"/>
    </row>
    <row r="39" spans="1:4" ht="18">
      <c r="A39" s="127"/>
      <c r="B39" s="143" t="s">
        <v>629</v>
      </c>
      <c r="C39" s="104"/>
      <c r="D39" s="108"/>
    </row>
    <row r="40" spans="1:4" ht="18">
      <c r="A40" s="127" t="s">
        <v>525</v>
      </c>
      <c r="B40" s="138" t="s">
        <v>630</v>
      </c>
      <c r="C40" s="108"/>
      <c r="D40" s="108"/>
    </row>
    <row r="41" spans="1:4" ht="18">
      <c r="A41" s="130"/>
      <c r="B41" s="142" t="s">
        <v>626</v>
      </c>
      <c r="C41" s="104">
        <f>SUM(C38:C40)</f>
        <v>0</v>
      </c>
      <c r="D41" s="104">
        <f>SUM(D38:D40)</f>
        <v>0</v>
      </c>
    </row>
    <row r="42" spans="1:4" ht="15.75">
      <c r="A42" s="124">
        <v>7</v>
      </c>
      <c r="B42" s="125" t="s">
        <v>631</v>
      </c>
      <c r="C42" s="123" t="s">
        <v>598</v>
      </c>
      <c r="D42" s="123" t="s">
        <v>599</v>
      </c>
    </row>
    <row r="43" spans="1:4" ht="18">
      <c r="A43" s="127" t="s">
        <v>525</v>
      </c>
      <c r="B43" s="138" t="s">
        <v>632</v>
      </c>
      <c r="C43" s="108"/>
      <c r="D43" s="108"/>
    </row>
    <row r="44" spans="1:4" ht="18">
      <c r="A44" s="127" t="s">
        <v>525</v>
      </c>
      <c r="B44" s="138" t="s">
        <v>633</v>
      </c>
      <c r="C44" s="108"/>
      <c r="D44" s="108"/>
    </row>
    <row r="45" spans="1:4" ht="18">
      <c r="A45" s="127" t="s">
        <v>525</v>
      </c>
      <c r="B45" s="138" t="s">
        <v>634</v>
      </c>
      <c r="C45" s="108"/>
      <c r="D45" s="108"/>
    </row>
    <row r="46" spans="1:4" ht="18">
      <c r="A46" s="127" t="s">
        <v>525</v>
      </c>
      <c r="B46" s="138" t="s">
        <v>631</v>
      </c>
      <c r="C46" s="108">
        <v>42701000</v>
      </c>
      <c r="D46" s="108">
        <v>42701000</v>
      </c>
    </row>
    <row r="47" spans="1:4" ht="18">
      <c r="A47" s="130"/>
      <c r="B47" s="144" t="s">
        <v>626</v>
      </c>
      <c r="C47" s="89">
        <f>SUM(C43:C46)</f>
        <v>42701000</v>
      </c>
      <c r="D47" s="89">
        <f>SUM(D43:D46)</f>
        <v>42701000</v>
      </c>
    </row>
    <row r="48" spans="1:4" ht="15.75">
      <c r="A48" s="131">
        <v>8</v>
      </c>
      <c r="B48" s="145" t="s">
        <v>635</v>
      </c>
      <c r="C48" s="146"/>
      <c r="D48" s="146"/>
    </row>
    <row r="49" spans="1:4" ht="15.75">
      <c r="A49" s="131">
        <v>9</v>
      </c>
      <c r="B49" s="145" t="s">
        <v>636</v>
      </c>
      <c r="C49" s="146"/>
      <c r="D49" s="146"/>
    </row>
    <row r="50" spans="1:4" ht="15.75">
      <c r="A50" s="131">
        <v>10</v>
      </c>
      <c r="B50" s="145" t="s">
        <v>637</v>
      </c>
      <c r="C50" s="146"/>
      <c r="D50" s="146"/>
    </row>
    <row r="51" spans="1:4" ht="15.75">
      <c r="A51" s="131">
        <v>11</v>
      </c>
      <c r="B51" s="145" t="s">
        <v>638</v>
      </c>
      <c r="C51" s="133" t="s">
        <v>598</v>
      </c>
      <c r="D51" s="133" t="s">
        <v>599</v>
      </c>
    </row>
    <row r="52" spans="1:4" ht="18">
      <c r="A52" s="147" t="s">
        <v>525</v>
      </c>
      <c r="B52" s="148" t="s">
        <v>639</v>
      </c>
      <c r="C52" s="126">
        <v>5004698509</v>
      </c>
      <c r="D52" s="104">
        <v>5477724399</v>
      </c>
    </row>
    <row r="53" spans="1:4" ht="18">
      <c r="A53" s="127"/>
      <c r="B53" s="149" t="s">
        <v>640</v>
      </c>
      <c r="C53" s="104"/>
      <c r="D53" s="104"/>
    </row>
    <row r="54" spans="1:4" ht="18">
      <c r="A54" s="127"/>
      <c r="B54" s="149" t="s">
        <v>641</v>
      </c>
      <c r="C54" s="104"/>
      <c r="D54" s="104"/>
    </row>
    <row r="55" spans="1:4" ht="18">
      <c r="A55" s="127"/>
      <c r="B55" s="149" t="s">
        <v>641</v>
      </c>
      <c r="C55" s="104"/>
      <c r="D55" s="104"/>
    </row>
    <row r="56" spans="1:4" ht="15.75">
      <c r="A56" s="77">
        <v>12</v>
      </c>
      <c r="B56" s="150" t="s">
        <v>642</v>
      </c>
      <c r="C56" s="104"/>
      <c r="D56" s="104"/>
    </row>
    <row r="57" spans="1:4" ht="15.75">
      <c r="A57" s="131">
        <v>13</v>
      </c>
      <c r="B57" s="145" t="s">
        <v>643</v>
      </c>
      <c r="C57" s="133"/>
      <c r="D57" s="133"/>
    </row>
    <row r="58" spans="1:4" ht="15.75">
      <c r="A58" s="124">
        <v>14</v>
      </c>
      <c r="B58" s="151" t="s">
        <v>493</v>
      </c>
      <c r="C58" s="134" t="s">
        <v>598</v>
      </c>
      <c r="D58" s="123" t="s">
        <v>599</v>
      </c>
    </row>
    <row r="59" spans="1:4" ht="15">
      <c r="A59" s="152" t="s">
        <v>525</v>
      </c>
      <c r="B59" s="149" t="s">
        <v>644</v>
      </c>
      <c r="C59" s="104"/>
      <c r="D59" s="104"/>
    </row>
    <row r="60" spans="1:4" ht="15">
      <c r="A60" s="152" t="s">
        <v>525</v>
      </c>
      <c r="B60" s="149" t="s">
        <v>645</v>
      </c>
      <c r="C60" s="104"/>
      <c r="D60" s="104"/>
    </row>
    <row r="61" spans="1:4" ht="15">
      <c r="A61" s="152" t="s">
        <v>525</v>
      </c>
      <c r="B61" s="149" t="s">
        <v>646</v>
      </c>
      <c r="C61" s="104"/>
      <c r="D61" s="104"/>
    </row>
    <row r="62" spans="1:4" ht="15">
      <c r="A62" s="152" t="s">
        <v>525</v>
      </c>
      <c r="B62" s="149" t="s">
        <v>647</v>
      </c>
      <c r="C62" s="104"/>
      <c r="D62" s="104"/>
    </row>
    <row r="63" spans="1:4" ht="15">
      <c r="A63" s="152"/>
      <c r="B63" s="149" t="s">
        <v>648</v>
      </c>
      <c r="C63" s="104"/>
      <c r="D63" s="104"/>
    </row>
    <row r="64" spans="1:4" ht="15">
      <c r="A64" s="153" t="s">
        <v>525</v>
      </c>
      <c r="B64" s="149" t="s">
        <v>493</v>
      </c>
      <c r="C64" s="108">
        <v>12631243798</v>
      </c>
      <c r="D64" s="108">
        <v>10256797881</v>
      </c>
    </row>
    <row r="65" spans="1:4" ht="15.75">
      <c r="A65" s="154"/>
      <c r="B65" s="155" t="s">
        <v>626</v>
      </c>
      <c r="C65" s="104">
        <f>SUM(C59:C64)</f>
        <v>12631243798</v>
      </c>
      <c r="D65" s="104">
        <f>SUM(D59:D64)</f>
        <v>10256797881</v>
      </c>
    </row>
    <row r="66" spans="1:4" ht="15.75">
      <c r="A66" s="124">
        <v>15</v>
      </c>
      <c r="B66" s="137" t="s">
        <v>649</v>
      </c>
      <c r="C66" s="123" t="s">
        <v>598</v>
      </c>
      <c r="D66" s="123" t="s">
        <v>599</v>
      </c>
    </row>
    <row r="67" spans="1:4" ht="18">
      <c r="A67" s="127" t="s">
        <v>525</v>
      </c>
      <c r="B67" s="128" t="s">
        <v>650</v>
      </c>
      <c r="C67" s="108">
        <v>7000000000</v>
      </c>
      <c r="D67" s="108">
        <v>0</v>
      </c>
    </row>
    <row r="68" spans="1:4" ht="18">
      <c r="A68" s="127" t="s">
        <v>525</v>
      </c>
      <c r="B68" s="128" t="s">
        <v>651</v>
      </c>
      <c r="C68" s="108">
        <v>1159510000</v>
      </c>
      <c r="D68" s="108">
        <v>1304450000</v>
      </c>
    </row>
    <row r="69" spans="1:4" ht="18">
      <c r="A69" s="130" t="s">
        <v>525</v>
      </c>
      <c r="B69" s="142" t="s">
        <v>626</v>
      </c>
      <c r="C69" s="104">
        <f>SUM(C67:C68)</f>
        <v>8159510000</v>
      </c>
      <c r="D69" s="104">
        <f>SUM(D67:D68)</f>
        <v>1304450000</v>
      </c>
    </row>
    <row r="70" spans="1:4" ht="15.75">
      <c r="A70" s="124">
        <v>16</v>
      </c>
      <c r="B70" s="125" t="s">
        <v>652</v>
      </c>
      <c r="C70" s="123" t="s">
        <v>598</v>
      </c>
      <c r="D70" s="123" t="s">
        <v>599</v>
      </c>
    </row>
    <row r="71" spans="1:4" ht="18">
      <c r="A71" s="127" t="s">
        <v>525</v>
      </c>
      <c r="B71" s="128" t="s">
        <v>653</v>
      </c>
      <c r="C71" s="108">
        <v>199653105</v>
      </c>
      <c r="D71" s="108"/>
    </row>
    <row r="72" spans="1:4" ht="18">
      <c r="A72" s="127" t="s">
        <v>525</v>
      </c>
      <c r="B72" s="128" t="s">
        <v>654</v>
      </c>
      <c r="C72" s="108"/>
      <c r="D72" s="108"/>
    </row>
    <row r="73" spans="1:4" ht="18">
      <c r="A73" s="127" t="s">
        <v>525</v>
      </c>
      <c r="B73" s="128" t="s">
        <v>655</v>
      </c>
      <c r="C73" s="108"/>
      <c r="D73" s="108"/>
    </row>
    <row r="74" spans="1:4" ht="18">
      <c r="A74" s="127" t="s">
        <v>525</v>
      </c>
      <c r="B74" s="128" t="s">
        <v>656</v>
      </c>
      <c r="C74" s="108"/>
      <c r="D74" s="108"/>
    </row>
    <row r="75" spans="1:4" ht="18">
      <c r="A75" s="127" t="s">
        <v>525</v>
      </c>
      <c r="B75" s="156" t="s">
        <v>657</v>
      </c>
      <c r="C75" s="108"/>
      <c r="D75" s="108"/>
    </row>
    <row r="76" spans="1:4" ht="18">
      <c r="A76" s="127" t="s">
        <v>525</v>
      </c>
      <c r="B76" s="156" t="s">
        <v>658</v>
      </c>
      <c r="C76" s="157"/>
      <c r="D76" s="108"/>
    </row>
    <row r="77" spans="1:4" ht="18">
      <c r="A77" s="127" t="s">
        <v>525</v>
      </c>
      <c r="B77" s="156" t="s">
        <v>659</v>
      </c>
      <c r="C77" s="157"/>
      <c r="D77" s="108"/>
    </row>
    <row r="78" spans="1:4" ht="18">
      <c r="A78" s="127" t="s">
        <v>525</v>
      </c>
      <c r="B78" s="156" t="s">
        <v>660</v>
      </c>
      <c r="C78" s="157"/>
      <c r="D78" s="108"/>
    </row>
    <row r="79" spans="1:4" ht="18">
      <c r="A79" s="127" t="s">
        <v>525</v>
      </c>
      <c r="B79" s="156" t="s">
        <v>661</v>
      </c>
      <c r="C79" s="157"/>
      <c r="D79" s="108"/>
    </row>
    <row r="80" spans="1:4" ht="18">
      <c r="A80" s="130"/>
      <c r="B80" s="142" t="s">
        <v>626</v>
      </c>
      <c r="C80" s="126">
        <f>SUM(C71:C79)</f>
        <v>199653105</v>
      </c>
      <c r="D80" s="126">
        <f>SUM(D71:D79)</f>
        <v>0</v>
      </c>
    </row>
    <row r="81" spans="1:4" ht="15.75">
      <c r="A81" s="124">
        <v>17</v>
      </c>
      <c r="B81" s="125" t="s">
        <v>485</v>
      </c>
      <c r="C81" s="123" t="s">
        <v>598</v>
      </c>
      <c r="D81" s="123" t="s">
        <v>599</v>
      </c>
    </row>
    <row r="82" spans="1:4" ht="18">
      <c r="A82" s="127" t="s">
        <v>525</v>
      </c>
      <c r="B82" s="128" t="s">
        <v>662</v>
      </c>
      <c r="C82" s="158"/>
      <c r="D82" s="158"/>
    </row>
    <row r="83" spans="1:4" ht="18">
      <c r="A83" s="127" t="s">
        <v>525</v>
      </c>
      <c r="B83" s="128" t="s">
        <v>663</v>
      </c>
      <c r="C83" s="158"/>
      <c r="D83" s="158"/>
    </row>
    <row r="84" spans="1:4" ht="18">
      <c r="A84" s="127" t="s">
        <v>525</v>
      </c>
      <c r="B84" s="128" t="s">
        <v>664</v>
      </c>
      <c r="C84" s="108"/>
      <c r="D84" s="108"/>
    </row>
    <row r="85" spans="1:4" ht="18">
      <c r="A85" s="139"/>
      <c r="B85" s="128" t="s">
        <v>665</v>
      </c>
      <c r="C85" s="141">
        <v>387060871</v>
      </c>
      <c r="D85" s="108">
        <v>925338780</v>
      </c>
    </row>
    <row r="86" spans="1:4" ht="18">
      <c r="A86" s="130"/>
      <c r="B86" s="77" t="s">
        <v>604</v>
      </c>
      <c r="C86" s="89">
        <f>SUM(C82:C85)</f>
        <v>387060871</v>
      </c>
      <c r="D86" s="89">
        <f>SUM(D82:D85)</f>
        <v>925338780</v>
      </c>
    </row>
    <row r="87" spans="1:4" ht="15.75">
      <c r="A87" s="124">
        <v>18</v>
      </c>
      <c r="B87" s="125" t="s">
        <v>666</v>
      </c>
      <c r="C87" s="123" t="s">
        <v>598</v>
      </c>
      <c r="D87" s="123" t="s">
        <v>599</v>
      </c>
    </row>
    <row r="88" spans="1:4" ht="18">
      <c r="A88" s="127" t="s">
        <v>525</v>
      </c>
      <c r="B88" s="128" t="s">
        <v>667</v>
      </c>
      <c r="C88" s="108"/>
      <c r="D88" s="108"/>
    </row>
    <row r="89" spans="1:4" ht="18">
      <c r="A89" s="127" t="s">
        <v>525</v>
      </c>
      <c r="B89" s="128" t="s">
        <v>668</v>
      </c>
      <c r="C89" s="108">
        <v>588304703</v>
      </c>
      <c r="D89" s="108">
        <v>298275767</v>
      </c>
    </row>
    <row r="90" spans="1:4" ht="18">
      <c r="A90" s="127" t="s">
        <v>525</v>
      </c>
      <c r="B90" s="128" t="s">
        <v>669</v>
      </c>
      <c r="C90" s="108"/>
      <c r="D90" s="108"/>
    </row>
    <row r="91" spans="1:4" ht="18">
      <c r="A91" s="159" t="s">
        <v>525</v>
      </c>
      <c r="B91" s="128" t="s">
        <v>670</v>
      </c>
      <c r="C91" s="108">
        <v>30957483</v>
      </c>
      <c r="D91" s="108"/>
    </row>
    <row r="92" spans="1:4" ht="18">
      <c r="A92" s="127" t="s">
        <v>525</v>
      </c>
      <c r="B92" s="128" t="s">
        <v>671</v>
      </c>
      <c r="C92" s="108">
        <v>75646055</v>
      </c>
      <c r="D92" s="108">
        <v>3851959</v>
      </c>
    </row>
    <row r="93" spans="1:4" ht="18">
      <c r="A93" s="127" t="s">
        <v>525</v>
      </c>
      <c r="B93" s="160" t="s">
        <v>672</v>
      </c>
      <c r="C93" s="141"/>
      <c r="D93" s="108"/>
    </row>
    <row r="94" spans="1:4" ht="18">
      <c r="A94" s="127" t="s">
        <v>525</v>
      </c>
      <c r="B94" s="160" t="s">
        <v>673</v>
      </c>
      <c r="C94" s="141"/>
      <c r="D94" s="108"/>
    </row>
    <row r="95" spans="1:4" ht="18">
      <c r="A95" s="127" t="s">
        <v>525</v>
      </c>
      <c r="B95" s="160" t="s">
        <v>666</v>
      </c>
      <c r="C95" s="141">
        <f>355430111+372705827</f>
        <v>728135938</v>
      </c>
      <c r="D95" s="108">
        <v>1218511630</v>
      </c>
    </row>
    <row r="96" spans="1:4" ht="18">
      <c r="A96" s="130"/>
      <c r="B96" s="77" t="s">
        <v>604</v>
      </c>
      <c r="C96" s="89">
        <f>SUM(C88:C95)</f>
        <v>1423044179</v>
      </c>
      <c r="D96" s="89">
        <f>SUM(D88:D95)</f>
        <v>1520639356</v>
      </c>
    </row>
    <row r="97" spans="1:4" ht="15.75">
      <c r="A97" s="136">
        <v>19</v>
      </c>
      <c r="B97" s="161" t="s">
        <v>674</v>
      </c>
      <c r="C97" s="123" t="s">
        <v>598</v>
      </c>
      <c r="D97" s="123" t="s">
        <v>599</v>
      </c>
    </row>
    <row r="98" spans="1:4" ht="18">
      <c r="A98" s="127"/>
      <c r="B98" s="128" t="s">
        <v>675</v>
      </c>
      <c r="C98" s="104"/>
      <c r="D98" s="104"/>
    </row>
    <row r="99" spans="1:4" ht="18">
      <c r="A99" s="127"/>
      <c r="B99" s="162" t="s">
        <v>676</v>
      </c>
      <c r="C99" s="104"/>
      <c r="D99" s="104"/>
    </row>
    <row r="100" spans="1:4" ht="18">
      <c r="A100" s="127"/>
      <c r="B100" s="128" t="s">
        <v>677</v>
      </c>
      <c r="C100" s="104"/>
      <c r="D100" s="104"/>
    </row>
    <row r="101" spans="1:4" ht="18">
      <c r="A101" s="130"/>
      <c r="B101" s="163" t="s">
        <v>604</v>
      </c>
      <c r="C101" s="89">
        <f>SUM(C98:C100)</f>
        <v>0</v>
      </c>
      <c r="D101" s="89">
        <f>SUM(D98:D100)</f>
        <v>0</v>
      </c>
    </row>
    <row r="102" spans="1:4" ht="15.75">
      <c r="A102" s="136">
        <v>20</v>
      </c>
      <c r="B102" s="164" t="s">
        <v>678</v>
      </c>
      <c r="C102" s="123" t="s">
        <v>598</v>
      </c>
      <c r="D102" s="123" t="s">
        <v>599</v>
      </c>
    </row>
    <row r="103" spans="1:4" ht="15">
      <c r="A103" s="152" t="s">
        <v>679</v>
      </c>
      <c r="B103" s="128" t="s">
        <v>680</v>
      </c>
      <c r="C103" s="104">
        <f>SUM(C104:C105)</f>
        <v>2475597469</v>
      </c>
      <c r="D103" s="104">
        <f>SUM(D104:D105)</f>
        <v>2475597469</v>
      </c>
    </row>
    <row r="104" spans="1:4" ht="18">
      <c r="A104" s="127" t="s">
        <v>525</v>
      </c>
      <c r="B104" s="128" t="s">
        <v>681</v>
      </c>
      <c r="C104" s="108">
        <v>2475597469</v>
      </c>
      <c r="D104" s="108">
        <v>2475597469</v>
      </c>
    </row>
    <row r="105" spans="1:4" ht="18">
      <c r="A105" s="127" t="s">
        <v>525</v>
      </c>
      <c r="B105" s="128" t="s">
        <v>682</v>
      </c>
      <c r="C105" s="104"/>
      <c r="D105" s="104"/>
    </row>
    <row r="106" spans="1:4" ht="18">
      <c r="A106" s="127" t="s">
        <v>525</v>
      </c>
      <c r="B106" s="128" t="s">
        <v>683</v>
      </c>
      <c r="C106" s="104"/>
      <c r="D106" s="104"/>
    </row>
    <row r="107" spans="1:4" ht="15">
      <c r="A107" s="152" t="s">
        <v>684</v>
      </c>
      <c r="B107" s="128" t="s">
        <v>685</v>
      </c>
      <c r="C107" s="104"/>
      <c r="D107" s="104"/>
    </row>
    <row r="108" spans="1:4" ht="18">
      <c r="A108" s="127" t="s">
        <v>525</v>
      </c>
      <c r="B108" s="128" t="s">
        <v>686</v>
      </c>
      <c r="C108" s="104"/>
      <c r="D108" s="104"/>
    </row>
    <row r="109" spans="1:4" ht="18">
      <c r="A109" s="127" t="s">
        <v>525</v>
      </c>
      <c r="B109" s="128" t="s">
        <v>687</v>
      </c>
      <c r="C109" s="104"/>
      <c r="D109" s="104"/>
    </row>
    <row r="110" spans="1:4" ht="18">
      <c r="A110" s="130"/>
      <c r="B110" s="163" t="s">
        <v>604</v>
      </c>
      <c r="C110" s="89">
        <f>+C103+C107</f>
        <v>2475597469</v>
      </c>
      <c r="D110" s="89">
        <f>+D103+D107</f>
        <v>2475597469</v>
      </c>
    </row>
    <row r="111" spans="1:4" ht="15.75">
      <c r="A111" s="136">
        <v>21</v>
      </c>
      <c r="B111" s="137" t="s">
        <v>688</v>
      </c>
      <c r="C111" s="123" t="s">
        <v>598</v>
      </c>
      <c r="D111" s="123" t="s">
        <v>599</v>
      </c>
    </row>
    <row r="112" spans="1:4" ht="15">
      <c r="A112" s="152" t="s">
        <v>679</v>
      </c>
      <c r="B112" s="135" t="s">
        <v>689</v>
      </c>
      <c r="C112" s="104"/>
      <c r="D112" s="104"/>
    </row>
    <row r="113" spans="1:4" ht="18">
      <c r="A113" s="127" t="s">
        <v>525</v>
      </c>
      <c r="B113" s="135" t="s">
        <v>690</v>
      </c>
      <c r="C113" s="108"/>
      <c r="D113" s="108"/>
    </row>
    <row r="114" spans="1:4" ht="18">
      <c r="A114" s="127"/>
      <c r="B114" s="128" t="s">
        <v>691</v>
      </c>
      <c r="C114" s="108"/>
      <c r="D114" s="108"/>
    </row>
    <row r="115" spans="1:4" ht="18">
      <c r="A115" s="127" t="s">
        <v>525</v>
      </c>
      <c r="B115" s="128" t="s">
        <v>692</v>
      </c>
      <c r="C115" s="108"/>
      <c r="D115" s="108"/>
    </row>
    <row r="116" spans="1:4" ht="18">
      <c r="A116" s="127" t="s">
        <v>525</v>
      </c>
      <c r="B116" s="128" t="s">
        <v>693</v>
      </c>
      <c r="C116" s="108"/>
      <c r="D116" s="108"/>
    </row>
    <row r="117" spans="1:4" ht="18">
      <c r="A117" s="127" t="s">
        <v>525</v>
      </c>
      <c r="B117" s="128" t="s">
        <v>694</v>
      </c>
      <c r="C117" s="104"/>
      <c r="D117" s="104"/>
    </row>
    <row r="118" spans="1:4" ht="18">
      <c r="A118" s="130"/>
      <c r="B118" s="165" t="s">
        <v>695</v>
      </c>
      <c r="C118" s="166"/>
      <c r="D118" s="166"/>
    </row>
    <row r="119" spans="1:5" ht="15.75">
      <c r="A119" s="167"/>
      <c r="B119" s="137"/>
      <c r="C119" s="123" t="s">
        <v>598</v>
      </c>
      <c r="D119" s="123" t="s">
        <v>599</v>
      </c>
      <c r="E119" s="67"/>
    </row>
    <row r="120" spans="1:5" ht="15">
      <c r="A120" s="152" t="s">
        <v>684</v>
      </c>
      <c r="B120" s="135" t="s">
        <v>696</v>
      </c>
      <c r="C120" s="108"/>
      <c r="D120" s="108"/>
      <c r="E120" s="67"/>
    </row>
    <row r="121" spans="1:5" ht="18">
      <c r="A121" s="127" t="s">
        <v>525</v>
      </c>
      <c r="B121" s="128" t="s">
        <v>706</v>
      </c>
      <c r="C121" s="108"/>
      <c r="D121" s="108"/>
      <c r="E121" s="67"/>
    </row>
    <row r="122" spans="1:5" ht="15">
      <c r="A122" s="152"/>
      <c r="B122" s="128" t="s">
        <v>707</v>
      </c>
      <c r="C122" s="108"/>
      <c r="D122" s="108"/>
      <c r="E122" s="67"/>
    </row>
    <row r="123" spans="1:5" ht="18">
      <c r="A123" s="127" t="s">
        <v>525</v>
      </c>
      <c r="B123" s="128" t="s">
        <v>708</v>
      </c>
      <c r="C123" s="108"/>
      <c r="D123" s="108"/>
      <c r="E123" s="67"/>
    </row>
    <row r="124" spans="1:4" ht="18">
      <c r="A124" s="127" t="s">
        <v>525</v>
      </c>
      <c r="B124" s="101" t="s">
        <v>709</v>
      </c>
      <c r="C124" s="166"/>
      <c r="D124" s="166"/>
    </row>
    <row r="125" spans="1:4" ht="15.75">
      <c r="A125" s="136">
        <v>22</v>
      </c>
      <c r="B125" s="137" t="s">
        <v>710</v>
      </c>
      <c r="C125" s="123" t="s">
        <v>598</v>
      </c>
      <c r="D125" s="123" t="s">
        <v>599</v>
      </c>
    </row>
    <row r="126" spans="1:4" ht="15.75">
      <c r="A126" s="71" t="s">
        <v>679</v>
      </c>
      <c r="B126" s="168" t="s">
        <v>711</v>
      </c>
      <c r="C126" s="108"/>
      <c r="D126" s="108"/>
    </row>
    <row r="127" spans="1:4" ht="15.75">
      <c r="A127" s="71" t="s">
        <v>684</v>
      </c>
      <c r="B127" s="128" t="s">
        <v>712</v>
      </c>
      <c r="C127" s="108"/>
      <c r="D127" s="108"/>
    </row>
    <row r="128" spans="1:4" ht="18">
      <c r="A128" s="139" t="s">
        <v>525</v>
      </c>
      <c r="B128" s="160" t="s">
        <v>713</v>
      </c>
      <c r="C128" s="141">
        <v>28396800000</v>
      </c>
      <c r="D128" s="108">
        <v>28396800000</v>
      </c>
    </row>
    <row r="129" spans="1:4" ht="18">
      <c r="A129" s="127" t="s">
        <v>525</v>
      </c>
      <c r="B129" s="128" t="s">
        <v>716</v>
      </c>
      <c r="C129" s="108">
        <v>27283200000</v>
      </c>
      <c r="D129" s="108">
        <v>27283200000</v>
      </c>
    </row>
    <row r="130" spans="1:4" ht="18">
      <c r="A130" s="127"/>
      <c r="B130" s="169" t="s">
        <v>604</v>
      </c>
      <c r="C130" s="104">
        <f>SUM(C128:C129)</f>
        <v>55680000000</v>
      </c>
      <c r="D130" s="104">
        <f>SUM(D128:D129)</f>
        <v>55680000000</v>
      </c>
    </row>
    <row r="131" spans="1:4" ht="18">
      <c r="A131" s="127"/>
      <c r="B131" s="170" t="s">
        <v>717</v>
      </c>
      <c r="C131" s="104"/>
      <c r="D131" s="104"/>
    </row>
    <row r="132" spans="1:4" ht="17.25" customHeight="1">
      <c r="A132" s="127"/>
      <c r="B132" s="170" t="s">
        <v>718</v>
      </c>
      <c r="C132" s="104"/>
      <c r="D132" s="104"/>
    </row>
    <row r="133" spans="1:4" ht="15.75">
      <c r="A133" s="171" t="s">
        <v>719</v>
      </c>
      <c r="B133" s="172" t="s">
        <v>720</v>
      </c>
      <c r="C133" s="173" t="s">
        <v>512</v>
      </c>
      <c r="D133" s="173" t="s">
        <v>513</v>
      </c>
    </row>
    <row r="134" spans="1:4" ht="18">
      <c r="A134" s="127" t="s">
        <v>525</v>
      </c>
      <c r="B134" s="128" t="s">
        <v>721</v>
      </c>
      <c r="C134" s="108"/>
      <c r="D134" s="108"/>
    </row>
    <row r="135" spans="1:4" ht="15">
      <c r="A135" s="174" t="s">
        <v>524</v>
      </c>
      <c r="B135" s="128" t="s">
        <v>722</v>
      </c>
      <c r="C135" s="108">
        <v>55680000000</v>
      </c>
      <c r="D135" s="108">
        <v>38280000000</v>
      </c>
    </row>
    <row r="136" spans="1:4" ht="15">
      <c r="A136" s="174" t="s">
        <v>524</v>
      </c>
      <c r="B136" s="128" t="s">
        <v>509</v>
      </c>
      <c r="C136" s="108"/>
      <c r="D136" s="108">
        <v>17400000000</v>
      </c>
    </row>
    <row r="137" spans="1:4" ht="15">
      <c r="A137" s="174" t="s">
        <v>524</v>
      </c>
      <c r="B137" s="175" t="s">
        <v>510</v>
      </c>
      <c r="C137" s="108"/>
      <c r="D137" s="108"/>
    </row>
    <row r="138" spans="1:4" ht="15">
      <c r="A138" s="174" t="s">
        <v>524</v>
      </c>
      <c r="B138" s="128" t="s">
        <v>511</v>
      </c>
      <c r="C138" s="108">
        <v>55680000000</v>
      </c>
      <c r="D138" s="108">
        <v>55680000000</v>
      </c>
    </row>
    <row r="139" spans="1:4" ht="18">
      <c r="A139" s="127" t="s">
        <v>525</v>
      </c>
      <c r="B139" s="170" t="s">
        <v>723</v>
      </c>
      <c r="C139" s="108"/>
      <c r="D139" s="108"/>
    </row>
    <row r="140" spans="1:4" ht="18">
      <c r="A140" s="127"/>
      <c r="B140" s="170" t="s">
        <v>724</v>
      </c>
      <c r="C140" s="108"/>
      <c r="D140" s="108"/>
    </row>
    <row r="141" spans="1:4" ht="15.75">
      <c r="A141" s="171" t="s">
        <v>725</v>
      </c>
      <c r="B141" s="176" t="s">
        <v>726</v>
      </c>
      <c r="C141" s="108"/>
      <c r="D141" s="108"/>
    </row>
    <row r="142" spans="1:4" ht="18">
      <c r="A142" s="127" t="s">
        <v>525</v>
      </c>
      <c r="B142" s="128" t="s">
        <v>727</v>
      </c>
      <c r="C142" s="177"/>
      <c r="D142" s="177"/>
    </row>
    <row r="143" spans="1:4" ht="15">
      <c r="A143" s="174" t="s">
        <v>524</v>
      </c>
      <c r="B143" s="129" t="s">
        <v>728</v>
      </c>
      <c r="C143" s="108"/>
      <c r="D143" s="108"/>
    </row>
    <row r="144" spans="1:4" ht="15">
      <c r="A144" s="174" t="s">
        <v>524</v>
      </c>
      <c r="B144" s="128" t="s">
        <v>729</v>
      </c>
      <c r="C144" s="108"/>
      <c r="D144" s="108"/>
    </row>
    <row r="145" spans="1:4" ht="18">
      <c r="A145" s="127" t="s">
        <v>525</v>
      </c>
      <c r="B145" s="128" t="s">
        <v>730</v>
      </c>
      <c r="C145" s="108"/>
      <c r="D145" s="108"/>
    </row>
    <row r="146" spans="1:4" ht="15.75">
      <c r="A146" s="71" t="s">
        <v>731</v>
      </c>
      <c r="B146" s="178" t="s">
        <v>732</v>
      </c>
      <c r="C146" s="173" t="s">
        <v>598</v>
      </c>
      <c r="D146" s="173" t="s">
        <v>599</v>
      </c>
    </row>
    <row r="147" spans="1:4" ht="18">
      <c r="A147" s="127" t="s">
        <v>525</v>
      </c>
      <c r="B147" s="135" t="s">
        <v>733</v>
      </c>
      <c r="C147" s="108">
        <v>5568000</v>
      </c>
      <c r="D147" s="108">
        <v>5568000</v>
      </c>
    </row>
    <row r="148" spans="1:4" ht="18">
      <c r="A148" s="127" t="s">
        <v>525</v>
      </c>
      <c r="B148" s="135" t="s">
        <v>734</v>
      </c>
      <c r="C148" s="108">
        <v>5568000</v>
      </c>
      <c r="D148" s="108">
        <v>5568000</v>
      </c>
    </row>
    <row r="149" spans="1:4" ht="15">
      <c r="A149" s="174" t="s">
        <v>524</v>
      </c>
      <c r="B149" s="135" t="s">
        <v>735</v>
      </c>
      <c r="C149" s="108">
        <v>5568000</v>
      </c>
      <c r="D149" s="108">
        <v>5568000</v>
      </c>
    </row>
    <row r="150" spans="1:4" ht="15">
      <c r="A150" s="174" t="s">
        <v>524</v>
      </c>
      <c r="B150" s="135" t="s">
        <v>736</v>
      </c>
      <c r="C150" s="108"/>
      <c r="D150" s="108"/>
    </row>
    <row r="151" spans="1:4" ht="18">
      <c r="A151" s="127" t="s">
        <v>525</v>
      </c>
      <c r="B151" s="135" t="s">
        <v>737</v>
      </c>
      <c r="C151" s="108"/>
      <c r="D151" s="108"/>
    </row>
    <row r="152" spans="1:4" ht="15">
      <c r="A152" s="174" t="s">
        <v>524</v>
      </c>
      <c r="B152" s="135" t="s">
        <v>735</v>
      </c>
      <c r="C152" s="108"/>
      <c r="D152" s="108"/>
    </row>
    <row r="153" spans="1:4" ht="15">
      <c r="A153" s="174" t="s">
        <v>524</v>
      </c>
      <c r="B153" s="135" t="s">
        <v>736</v>
      </c>
      <c r="C153" s="108"/>
      <c r="D153" s="108"/>
    </row>
    <row r="154" spans="1:4" ht="18">
      <c r="A154" s="127" t="s">
        <v>525</v>
      </c>
      <c r="B154" s="135" t="s">
        <v>738</v>
      </c>
      <c r="C154" s="108">
        <v>5525526</v>
      </c>
      <c r="D154" s="108">
        <v>5525526</v>
      </c>
    </row>
    <row r="155" spans="1:4" ht="15">
      <c r="A155" s="174" t="s">
        <v>524</v>
      </c>
      <c r="B155" s="135" t="s">
        <v>735</v>
      </c>
      <c r="C155" s="108">
        <v>5525526</v>
      </c>
      <c r="D155" s="108">
        <v>5525526</v>
      </c>
    </row>
    <row r="156" spans="1:4" ht="15">
      <c r="A156" s="174" t="s">
        <v>524</v>
      </c>
      <c r="B156" s="135" t="s">
        <v>736</v>
      </c>
      <c r="C156" s="104"/>
      <c r="D156" s="108"/>
    </row>
    <row r="157" spans="1:4" ht="18">
      <c r="A157" s="127" t="s">
        <v>739</v>
      </c>
      <c r="B157" s="135" t="s">
        <v>740</v>
      </c>
      <c r="C157" s="108">
        <v>10000</v>
      </c>
      <c r="D157" s="108">
        <v>10000</v>
      </c>
    </row>
    <row r="158" spans="1:4" ht="15.75">
      <c r="A158" s="71" t="s">
        <v>741</v>
      </c>
      <c r="B158" s="178" t="s">
        <v>742</v>
      </c>
      <c r="C158" s="173"/>
      <c r="D158" s="173"/>
    </row>
    <row r="159" spans="1:4" ht="18">
      <c r="A159" s="127" t="s">
        <v>525</v>
      </c>
      <c r="B159" s="135" t="s">
        <v>743</v>
      </c>
      <c r="C159" s="108">
        <v>13633915177</v>
      </c>
      <c r="D159" s="108">
        <v>13633915177</v>
      </c>
    </row>
    <row r="160" spans="1:4" ht="18">
      <c r="A160" s="127" t="s">
        <v>525</v>
      </c>
      <c r="B160" s="135" t="s">
        <v>744</v>
      </c>
      <c r="C160" s="108">
        <v>3098213858</v>
      </c>
      <c r="D160" s="108">
        <v>3098213858</v>
      </c>
    </row>
    <row r="161" spans="1:4" ht="18">
      <c r="A161" s="127" t="s">
        <v>525</v>
      </c>
      <c r="B161" s="135" t="s">
        <v>745</v>
      </c>
      <c r="C161" s="108"/>
      <c r="D161" s="108"/>
    </row>
    <row r="162" spans="1:4" ht="18">
      <c r="A162" s="127" t="s">
        <v>739</v>
      </c>
      <c r="B162" s="135" t="s">
        <v>746</v>
      </c>
      <c r="C162" s="108"/>
      <c r="D162" s="108"/>
    </row>
    <row r="163" spans="1:4" ht="15.75">
      <c r="A163" s="71" t="s">
        <v>747</v>
      </c>
      <c r="B163" s="179" t="s">
        <v>748</v>
      </c>
      <c r="C163" s="104"/>
      <c r="D163" s="104"/>
    </row>
    <row r="164" spans="1:4" ht="18">
      <c r="A164" s="127"/>
      <c r="B164" s="179" t="s">
        <v>749</v>
      </c>
      <c r="C164" s="108"/>
      <c r="D164" s="108"/>
    </row>
    <row r="165" spans="1:4" ht="18">
      <c r="A165" s="130"/>
      <c r="B165" s="180"/>
      <c r="C165" s="166"/>
      <c r="D165" s="166"/>
    </row>
    <row r="166" spans="1:4" ht="15.75">
      <c r="A166" s="71">
        <v>23</v>
      </c>
      <c r="B166" s="137" t="s">
        <v>750</v>
      </c>
      <c r="C166" s="123" t="s">
        <v>598</v>
      </c>
      <c r="D166" s="123" t="s">
        <v>599</v>
      </c>
    </row>
    <row r="167" spans="1:4" ht="18">
      <c r="A167" s="127" t="s">
        <v>525</v>
      </c>
      <c r="B167" s="138" t="s">
        <v>751</v>
      </c>
      <c r="C167" s="108"/>
      <c r="D167" s="108"/>
    </row>
    <row r="168" spans="1:4" ht="18">
      <c r="A168" s="127" t="s">
        <v>525</v>
      </c>
      <c r="B168" s="138" t="s">
        <v>752</v>
      </c>
      <c r="C168" s="108"/>
      <c r="D168" s="108"/>
    </row>
    <row r="169" spans="1:4" ht="18">
      <c r="A169" s="130" t="s">
        <v>525</v>
      </c>
      <c r="B169" s="180" t="s">
        <v>753</v>
      </c>
      <c r="C169" s="166"/>
      <c r="D169" s="166"/>
    </row>
    <row r="170" spans="1:4" ht="15.75">
      <c r="A170" s="124">
        <v>24</v>
      </c>
      <c r="B170" s="125" t="s">
        <v>754</v>
      </c>
      <c r="C170" s="123" t="s">
        <v>598</v>
      </c>
      <c r="D170" s="123" t="s">
        <v>599</v>
      </c>
    </row>
    <row r="171" spans="1:4" ht="15">
      <c r="A171" s="181">
        <v>1</v>
      </c>
      <c r="B171" s="138" t="s">
        <v>755</v>
      </c>
      <c r="C171" s="104"/>
      <c r="D171" s="104"/>
    </row>
    <row r="172" spans="1:4" ht="18">
      <c r="A172" s="127" t="s">
        <v>525</v>
      </c>
      <c r="B172" s="138" t="s">
        <v>756</v>
      </c>
      <c r="C172" s="108"/>
      <c r="D172" s="108"/>
    </row>
    <row r="173" spans="1:4" ht="18">
      <c r="A173" s="127" t="s">
        <v>525</v>
      </c>
      <c r="B173" s="138" t="s">
        <v>757</v>
      </c>
      <c r="C173" s="108"/>
      <c r="D173" s="108"/>
    </row>
    <row r="174" spans="1:4" ht="15">
      <c r="A174" s="181">
        <v>2</v>
      </c>
      <c r="B174" s="138" t="s">
        <v>758</v>
      </c>
      <c r="C174" s="108"/>
      <c r="D174" s="108"/>
    </row>
    <row r="175" spans="1:4" ht="18">
      <c r="A175" s="127"/>
      <c r="B175" s="138" t="s">
        <v>759</v>
      </c>
      <c r="C175" s="108"/>
      <c r="D175" s="108"/>
    </row>
    <row r="176" spans="1:4" ht="18">
      <c r="A176" s="127" t="s">
        <v>525</v>
      </c>
      <c r="B176" s="138" t="s">
        <v>760</v>
      </c>
      <c r="C176" s="108"/>
      <c r="D176" s="108"/>
    </row>
    <row r="177" spans="1:4" ht="18">
      <c r="A177" s="127" t="s">
        <v>525</v>
      </c>
      <c r="B177" s="138" t="s">
        <v>761</v>
      </c>
      <c r="C177" s="108"/>
      <c r="D177" s="108"/>
    </row>
    <row r="178" spans="1:4" ht="18">
      <c r="A178" s="130" t="s">
        <v>525</v>
      </c>
      <c r="B178" s="180" t="s">
        <v>762</v>
      </c>
      <c r="C178" s="89"/>
      <c r="D178" s="89"/>
    </row>
    <row r="179" spans="1:4" ht="18">
      <c r="A179" s="227"/>
      <c r="B179" s="225"/>
      <c r="C179" s="204"/>
      <c r="D179" s="204"/>
    </row>
    <row r="180" spans="1:4" ht="15.75">
      <c r="A180" s="224" t="s">
        <v>763</v>
      </c>
      <c r="B180" s="291" t="s">
        <v>811</v>
      </c>
      <c r="C180" s="291"/>
      <c r="D180" s="291"/>
    </row>
    <row r="181" spans="1:2" ht="15.75">
      <c r="A181" s="229"/>
      <c r="B181" s="230"/>
    </row>
    <row r="182" spans="1:4" ht="15.75">
      <c r="A182" s="124">
        <v>25</v>
      </c>
      <c r="B182" s="125" t="s">
        <v>764</v>
      </c>
      <c r="C182" s="123" t="s">
        <v>512</v>
      </c>
      <c r="D182" s="123" t="s">
        <v>513</v>
      </c>
    </row>
    <row r="183" spans="1:4" ht="18" customHeight="1">
      <c r="A183" s="127" t="s">
        <v>525</v>
      </c>
      <c r="B183" s="138" t="s">
        <v>765</v>
      </c>
      <c r="C183" s="108">
        <v>40711826766</v>
      </c>
      <c r="D183" s="108">
        <f>44886102013+930914091</f>
        <v>45817016104</v>
      </c>
    </row>
    <row r="184" spans="1:4" ht="18" customHeight="1">
      <c r="A184" s="127" t="s">
        <v>525</v>
      </c>
      <c r="B184" s="138" t="s">
        <v>766</v>
      </c>
      <c r="C184" s="108">
        <f>64550150018-C183</f>
        <v>23838323252</v>
      </c>
      <c r="D184" s="108">
        <f>71278043329-D183</f>
        <v>25461027225</v>
      </c>
    </row>
    <row r="185" spans="1:4" ht="18" customHeight="1">
      <c r="A185" s="127" t="s">
        <v>525</v>
      </c>
      <c r="B185" s="138" t="s">
        <v>767</v>
      </c>
      <c r="C185" s="108"/>
      <c r="D185" s="108"/>
    </row>
    <row r="186" spans="1:4" ht="15">
      <c r="A186" s="174" t="s">
        <v>524</v>
      </c>
      <c r="B186" s="138" t="s">
        <v>768</v>
      </c>
      <c r="C186" s="108"/>
      <c r="D186" s="108"/>
    </row>
    <row r="187" spans="1:4" ht="18">
      <c r="A187" s="127"/>
      <c r="B187" s="138" t="s">
        <v>769</v>
      </c>
      <c r="C187" s="141"/>
      <c r="D187" s="141"/>
    </row>
    <row r="188" spans="1:4" ht="15">
      <c r="A188" s="174"/>
      <c r="B188" s="138" t="s">
        <v>770</v>
      </c>
      <c r="C188" s="141"/>
      <c r="D188" s="141"/>
    </row>
    <row r="189" spans="1:4" ht="18">
      <c r="A189" s="130"/>
      <c r="B189" s="144" t="s">
        <v>626</v>
      </c>
      <c r="C189" s="89">
        <f>SUM(C183:C188)</f>
        <v>64550150018</v>
      </c>
      <c r="D189" s="89">
        <f>SUM(D183:D188)</f>
        <v>71278043329</v>
      </c>
    </row>
    <row r="190" spans="1:4" ht="15.75">
      <c r="A190" s="71">
        <v>26</v>
      </c>
      <c r="B190" s="182" t="s">
        <v>771</v>
      </c>
      <c r="C190" s="173" t="s">
        <v>512</v>
      </c>
      <c r="D190" s="173" t="s">
        <v>513</v>
      </c>
    </row>
    <row r="191" spans="1:4" ht="15">
      <c r="A191" s="152"/>
      <c r="B191" s="149" t="s">
        <v>772</v>
      </c>
      <c r="C191" s="104"/>
      <c r="D191" s="104"/>
    </row>
    <row r="192" spans="1:4" ht="18">
      <c r="A192" s="127" t="s">
        <v>525</v>
      </c>
      <c r="B192" s="149" t="s">
        <v>773</v>
      </c>
      <c r="C192" s="104"/>
      <c r="D192" s="104"/>
    </row>
    <row r="193" spans="1:4" ht="18">
      <c r="A193" s="127" t="s">
        <v>525</v>
      </c>
      <c r="B193" s="149" t="s">
        <v>774</v>
      </c>
      <c r="C193" s="104"/>
      <c r="D193" s="104"/>
    </row>
    <row r="194" spans="1:4" ht="18">
      <c r="A194" s="127" t="s">
        <v>525</v>
      </c>
      <c r="B194" s="149" t="s">
        <v>775</v>
      </c>
      <c r="C194" s="104"/>
      <c r="D194" s="104"/>
    </row>
    <row r="195" spans="1:4" ht="18">
      <c r="A195" s="127" t="s">
        <v>525</v>
      </c>
      <c r="B195" s="149" t="s">
        <v>776</v>
      </c>
      <c r="C195" s="104"/>
      <c r="D195" s="104"/>
    </row>
    <row r="196" spans="1:4" ht="18">
      <c r="A196" s="127" t="s">
        <v>525</v>
      </c>
      <c r="B196" s="149" t="s">
        <v>777</v>
      </c>
      <c r="C196" s="104"/>
      <c r="D196" s="104"/>
    </row>
    <row r="197" spans="1:4" ht="18">
      <c r="A197" s="130"/>
      <c r="B197" s="144" t="s">
        <v>626</v>
      </c>
      <c r="C197" s="89">
        <f>SUM(C191:C196)</f>
        <v>0</v>
      </c>
      <c r="D197" s="89">
        <f>SUM(D191:D196)</f>
        <v>0</v>
      </c>
    </row>
    <row r="198" spans="1:4" ht="15.75">
      <c r="A198" s="71">
        <v>27</v>
      </c>
      <c r="B198" s="182" t="s">
        <v>778</v>
      </c>
      <c r="C198" s="173" t="s">
        <v>512</v>
      </c>
      <c r="D198" s="173" t="s">
        <v>513</v>
      </c>
    </row>
    <row r="199" spans="1:4" ht="18">
      <c r="A199" s="127" t="s">
        <v>525</v>
      </c>
      <c r="B199" s="149" t="s">
        <v>779</v>
      </c>
      <c r="C199" s="108">
        <f>+C183</f>
        <v>40711826766</v>
      </c>
      <c r="D199" s="108">
        <f>+D183</f>
        <v>45817016104</v>
      </c>
    </row>
    <row r="200" spans="1:4" ht="18">
      <c r="A200" s="130" t="s">
        <v>525</v>
      </c>
      <c r="B200" s="149" t="s">
        <v>780</v>
      </c>
      <c r="C200" s="108">
        <f>+C184</f>
        <v>23838323252</v>
      </c>
      <c r="D200" s="108">
        <f>+D184</f>
        <v>25461027225</v>
      </c>
    </row>
    <row r="201" spans="1:4" ht="15.75">
      <c r="A201" s="124">
        <v>28</v>
      </c>
      <c r="B201" s="182" t="s">
        <v>781</v>
      </c>
      <c r="C201" s="123" t="s">
        <v>512</v>
      </c>
      <c r="D201" s="123" t="s">
        <v>513</v>
      </c>
    </row>
    <row r="202" spans="1:4" ht="18">
      <c r="A202" s="127" t="s">
        <v>525</v>
      </c>
      <c r="B202" s="149" t="s">
        <v>782</v>
      </c>
      <c r="C202" s="108">
        <v>39780397434</v>
      </c>
      <c r="D202" s="108">
        <f>43022009997+717460096</f>
        <v>43739470093</v>
      </c>
    </row>
    <row r="203" spans="1:4" ht="18">
      <c r="A203" s="127" t="s">
        <v>525</v>
      </c>
      <c r="B203" s="149" t="s">
        <v>783</v>
      </c>
      <c r="C203" s="104"/>
      <c r="D203" s="104"/>
    </row>
    <row r="204" spans="1:4" ht="18">
      <c r="A204" s="127" t="s">
        <v>525</v>
      </c>
      <c r="B204" s="149" t="s">
        <v>784</v>
      </c>
      <c r="C204" s="108">
        <f>59605617325-C202</f>
        <v>19825219891</v>
      </c>
      <c r="D204" s="108">
        <f>64475935006-43739470093</f>
        <v>20736464913</v>
      </c>
    </row>
    <row r="205" spans="1:4" ht="18">
      <c r="A205" s="127" t="s">
        <v>525</v>
      </c>
      <c r="B205" s="149" t="s">
        <v>785</v>
      </c>
      <c r="C205" s="104"/>
      <c r="D205" s="104"/>
    </row>
    <row r="206" spans="1:4" ht="18">
      <c r="A206" s="127" t="s">
        <v>525</v>
      </c>
      <c r="B206" s="149" t="s">
        <v>786</v>
      </c>
      <c r="C206" s="104"/>
      <c r="D206" s="104"/>
    </row>
    <row r="207" spans="1:4" ht="18">
      <c r="A207" s="127" t="s">
        <v>525</v>
      </c>
      <c r="B207" s="149" t="s">
        <v>787</v>
      </c>
      <c r="C207" s="104"/>
      <c r="D207" s="104"/>
    </row>
    <row r="208" spans="1:4" ht="18">
      <c r="A208" s="127" t="s">
        <v>525</v>
      </c>
      <c r="B208" s="149" t="s">
        <v>788</v>
      </c>
      <c r="C208" s="104"/>
      <c r="D208" s="104"/>
    </row>
    <row r="209" spans="1:4" ht="18">
      <c r="A209" s="127" t="s">
        <v>525</v>
      </c>
      <c r="B209" s="149" t="s">
        <v>789</v>
      </c>
      <c r="C209" s="104"/>
      <c r="D209" s="104"/>
    </row>
    <row r="210" spans="1:4" ht="15.75">
      <c r="A210" s="154"/>
      <c r="B210" s="155" t="s">
        <v>626</v>
      </c>
      <c r="C210" s="104">
        <f>SUM(C202:C209)</f>
        <v>59605617325</v>
      </c>
      <c r="D210" s="104">
        <f>SUM(D202:D209)</f>
        <v>64475935006</v>
      </c>
    </row>
    <row r="211" spans="1:4" ht="15.75">
      <c r="A211" s="124">
        <v>29</v>
      </c>
      <c r="B211" s="137" t="s">
        <v>790</v>
      </c>
      <c r="C211" s="123" t="s">
        <v>512</v>
      </c>
      <c r="D211" s="123" t="s">
        <v>513</v>
      </c>
    </row>
    <row r="212" spans="1:4" ht="18">
      <c r="A212" s="127" t="s">
        <v>525</v>
      </c>
      <c r="B212" s="128" t="s">
        <v>791</v>
      </c>
      <c r="C212" s="183">
        <v>8834935</v>
      </c>
      <c r="D212" s="183">
        <v>24394049</v>
      </c>
    </row>
    <row r="213" spans="1:4" ht="18">
      <c r="A213" s="127" t="s">
        <v>525</v>
      </c>
      <c r="B213" s="128" t="s">
        <v>9</v>
      </c>
      <c r="C213" s="108"/>
      <c r="D213" s="108"/>
    </row>
    <row r="214" spans="1:4" ht="18">
      <c r="A214" s="127" t="s">
        <v>525</v>
      </c>
      <c r="B214" s="128" t="s">
        <v>792</v>
      </c>
      <c r="C214" s="108">
        <v>0</v>
      </c>
      <c r="D214" s="108"/>
    </row>
    <row r="215" spans="1:4" ht="18">
      <c r="A215" s="127" t="s">
        <v>525</v>
      </c>
      <c r="B215" s="128" t="s">
        <v>793</v>
      </c>
      <c r="C215" s="108"/>
      <c r="D215" s="108"/>
    </row>
    <row r="216" spans="1:4" ht="18">
      <c r="A216" s="127" t="s">
        <v>525</v>
      </c>
      <c r="B216" s="160" t="s">
        <v>794</v>
      </c>
      <c r="C216" s="141"/>
      <c r="D216" s="141"/>
    </row>
    <row r="217" spans="1:4" ht="18">
      <c r="A217" s="127" t="s">
        <v>525</v>
      </c>
      <c r="B217" s="160" t="s">
        <v>795</v>
      </c>
      <c r="C217" s="141"/>
      <c r="D217" s="141"/>
    </row>
    <row r="218" spans="1:4" ht="18">
      <c r="A218" s="127" t="s">
        <v>525</v>
      </c>
      <c r="B218" s="160" t="s">
        <v>796</v>
      </c>
      <c r="C218" s="141"/>
      <c r="D218" s="141"/>
    </row>
    <row r="219" spans="1:4" ht="18">
      <c r="A219" s="127" t="s">
        <v>525</v>
      </c>
      <c r="B219" s="160" t="s">
        <v>797</v>
      </c>
      <c r="C219" s="108"/>
      <c r="D219" s="108"/>
    </row>
    <row r="220" spans="1:4" ht="18">
      <c r="A220" s="130"/>
      <c r="B220" s="155" t="s">
        <v>626</v>
      </c>
      <c r="C220" s="226">
        <f>SUM(C212:C219)</f>
        <v>8834935</v>
      </c>
      <c r="D220" s="226">
        <f>SUM(D212:D219)</f>
        <v>24394049</v>
      </c>
    </row>
    <row r="221" spans="1:4" ht="15.75">
      <c r="A221" s="124">
        <v>30</v>
      </c>
      <c r="B221" s="184" t="s">
        <v>798</v>
      </c>
      <c r="C221" s="123" t="s">
        <v>512</v>
      </c>
      <c r="D221" s="123" t="s">
        <v>513</v>
      </c>
    </row>
    <row r="222" spans="1:4" ht="18">
      <c r="A222" s="127" t="s">
        <v>525</v>
      </c>
      <c r="B222" s="128" t="s">
        <v>799</v>
      </c>
      <c r="C222" s="183">
        <v>353569631</v>
      </c>
      <c r="D222" s="183">
        <v>308002674</v>
      </c>
    </row>
    <row r="223" spans="1:4" ht="18">
      <c r="A223" s="127" t="s">
        <v>525</v>
      </c>
      <c r="B223" s="128" t="s">
        <v>800</v>
      </c>
      <c r="C223" s="108"/>
      <c r="D223" s="108"/>
    </row>
    <row r="224" spans="1:4" ht="18">
      <c r="A224" s="127" t="s">
        <v>525</v>
      </c>
      <c r="B224" s="128" t="s">
        <v>803</v>
      </c>
      <c r="C224" s="183">
        <v>0</v>
      </c>
      <c r="D224" s="104"/>
    </row>
    <row r="225" spans="1:4" ht="18">
      <c r="A225" s="127" t="s">
        <v>525</v>
      </c>
      <c r="B225" s="128" t="s">
        <v>804</v>
      </c>
      <c r="C225" s="104"/>
      <c r="D225" s="104"/>
    </row>
    <row r="226" spans="1:4" ht="18">
      <c r="A226" s="127" t="s">
        <v>525</v>
      </c>
      <c r="B226" s="160" t="s">
        <v>805</v>
      </c>
      <c r="C226" s="185"/>
      <c r="D226" s="185"/>
    </row>
    <row r="227" spans="1:4" ht="18">
      <c r="A227" s="127" t="s">
        <v>525</v>
      </c>
      <c r="B227" s="160" t="s">
        <v>806</v>
      </c>
      <c r="C227" s="185"/>
      <c r="D227" s="185"/>
    </row>
    <row r="228" spans="1:4" ht="18">
      <c r="A228" s="127" t="s">
        <v>525</v>
      </c>
      <c r="B228" s="160" t="s">
        <v>807</v>
      </c>
      <c r="C228" s="183">
        <v>0</v>
      </c>
      <c r="D228" s="141"/>
    </row>
    <row r="229" spans="1:4" ht="18">
      <c r="A229" s="127" t="s">
        <v>525</v>
      </c>
      <c r="B229" s="160" t="s">
        <v>808</v>
      </c>
      <c r="C229" s="141">
        <v>0</v>
      </c>
      <c r="D229" s="141"/>
    </row>
    <row r="230" spans="1:4" ht="18">
      <c r="A230" s="130"/>
      <c r="B230" s="163" t="s">
        <v>604</v>
      </c>
      <c r="C230" s="89">
        <f>SUM(C222:C229)</f>
        <v>353569631</v>
      </c>
      <c r="D230" s="89">
        <f>SUM(D222:D229)</f>
        <v>308002674</v>
      </c>
    </row>
    <row r="231" spans="1:4" ht="15.75">
      <c r="A231" s="124">
        <v>31</v>
      </c>
      <c r="B231" s="125" t="s">
        <v>14</v>
      </c>
      <c r="C231" s="123" t="s">
        <v>512</v>
      </c>
      <c r="D231" s="123" t="s">
        <v>513</v>
      </c>
    </row>
    <row r="232" spans="1:4" ht="18">
      <c r="A232" s="127" t="s">
        <v>525</v>
      </c>
      <c r="B232" s="128" t="s">
        <v>15</v>
      </c>
      <c r="C232" s="108">
        <v>440067502</v>
      </c>
      <c r="D232" s="108">
        <v>815139767</v>
      </c>
    </row>
    <row r="233" spans="1:4" ht="18">
      <c r="A233" s="127" t="s">
        <v>525</v>
      </c>
      <c r="B233" s="128" t="s">
        <v>16</v>
      </c>
      <c r="C233" s="108"/>
      <c r="D233" s="108"/>
    </row>
    <row r="234" spans="1:4" ht="18">
      <c r="A234" s="139"/>
      <c r="B234" s="160" t="s">
        <v>17</v>
      </c>
      <c r="C234" s="141"/>
      <c r="D234" s="141"/>
    </row>
    <row r="235" spans="1:4" ht="18">
      <c r="A235" s="130" t="s">
        <v>525</v>
      </c>
      <c r="B235" s="165" t="s">
        <v>18</v>
      </c>
      <c r="C235" s="185">
        <f>+C232</f>
        <v>440067502</v>
      </c>
      <c r="D235" s="185">
        <f>+D232</f>
        <v>815139767</v>
      </c>
    </row>
    <row r="236" spans="1:4" ht="15.75">
      <c r="A236" s="124">
        <v>32</v>
      </c>
      <c r="B236" s="125" t="s">
        <v>19</v>
      </c>
      <c r="C236" s="123" t="s">
        <v>512</v>
      </c>
      <c r="D236" s="123" t="s">
        <v>513</v>
      </c>
    </row>
    <row r="237" spans="1:4" ht="18">
      <c r="A237" s="127" t="s">
        <v>525</v>
      </c>
      <c r="B237" s="128" t="s">
        <v>20</v>
      </c>
      <c r="C237" s="108"/>
      <c r="D237" s="108"/>
    </row>
    <row r="238" spans="1:4" ht="15">
      <c r="A238" s="174"/>
      <c r="B238" s="128" t="s">
        <v>707</v>
      </c>
      <c r="C238" s="108"/>
      <c r="D238" s="108"/>
    </row>
    <row r="239" spans="1:4" ht="18">
      <c r="A239" s="127" t="s">
        <v>525</v>
      </c>
      <c r="B239" s="128" t="s">
        <v>21</v>
      </c>
      <c r="C239" s="108"/>
      <c r="D239" s="108"/>
    </row>
    <row r="240" spans="1:4" ht="15">
      <c r="A240" s="174"/>
      <c r="B240" s="128" t="s">
        <v>22</v>
      </c>
      <c r="C240" s="108"/>
      <c r="D240" s="108"/>
    </row>
    <row r="241" spans="1:4" ht="18">
      <c r="A241" s="127" t="s">
        <v>525</v>
      </c>
      <c r="B241" s="128" t="s">
        <v>23</v>
      </c>
      <c r="C241" s="158"/>
      <c r="D241" s="108"/>
    </row>
    <row r="242" spans="1:4" ht="18">
      <c r="A242" s="127"/>
      <c r="B242" s="156" t="s">
        <v>691</v>
      </c>
      <c r="C242" s="157"/>
      <c r="D242" s="186"/>
    </row>
    <row r="243" spans="1:4" ht="18">
      <c r="A243" s="127" t="s">
        <v>525</v>
      </c>
      <c r="B243" s="156" t="s">
        <v>24</v>
      </c>
      <c r="C243" s="157"/>
      <c r="D243" s="186"/>
    </row>
    <row r="244" spans="1:4" ht="18">
      <c r="A244" s="127"/>
      <c r="B244" s="156" t="s">
        <v>25</v>
      </c>
      <c r="C244" s="157"/>
      <c r="D244" s="186"/>
    </row>
    <row r="245" spans="1:4" ht="18">
      <c r="A245" s="127" t="s">
        <v>525</v>
      </c>
      <c r="B245" s="156" t="s">
        <v>26</v>
      </c>
      <c r="C245" s="157"/>
      <c r="D245" s="186"/>
    </row>
    <row r="246" spans="1:4" ht="15">
      <c r="A246" s="174"/>
      <c r="B246" s="187" t="s">
        <v>27</v>
      </c>
      <c r="C246" s="126"/>
      <c r="D246" s="126"/>
    </row>
    <row r="247" spans="1:4" ht="18">
      <c r="A247" s="127" t="s">
        <v>525</v>
      </c>
      <c r="B247" s="128" t="s">
        <v>28</v>
      </c>
      <c r="C247" s="108">
        <v>0</v>
      </c>
      <c r="D247" s="108"/>
    </row>
    <row r="248" spans="1:4" ht="18">
      <c r="A248" s="130" t="s">
        <v>525</v>
      </c>
      <c r="B248" s="165" t="s">
        <v>29</v>
      </c>
      <c r="C248" s="188"/>
      <c r="D248" s="166"/>
    </row>
    <row r="249" spans="1:4" ht="15.75">
      <c r="A249" s="124">
        <v>33</v>
      </c>
      <c r="B249" s="125" t="s">
        <v>30</v>
      </c>
      <c r="C249" s="123" t="s">
        <v>512</v>
      </c>
      <c r="D249" s="123" t="s">
        <v>513</v>
      </c>
    </row>
    <row r="250" spans="1:4" ht="18">
      <c r="A250" s="127" t="s">
        <v>525</v>
      </c>
      <c r="B250" s="128" t="s">
        <v>31</v>
      </c>
      <c r="C250" s="108">
        <f>10525693231+14490674</f>
        <v>10540183905</v>
      </c>
      <c r="D250" s="108">
        <f>10562753328+26138720</f>
        <v>10588892048</v>
      </c>
    </row>
    <row r="251" spans="1:4" ht="18">
      <c r="A251" s="127"/>
      <c r="B251" s="128" t="s">
        <v>32</v>
      </c>
      <c r="C251" s="108">
        <f>8602318+13235796+23895960</f>
        <v>45734074</v>
      </c>
      <c r="D251" s="108">
        <f>6074630+3330826+21408050</f>
        <v>30813506</v>
      </c>
    </row>
    <row r="252" spans="1:4" ht="18">
      <c r="A252" s="127" t="s">
        <v>525</v>
      </c>
      <c r="B252" s="128" t="s">
        <v>33</v>
      </c>
      <c r="C252" s="108">
        <f>2542516539+325956250+1046497239</f>
        <v>3914970028</v>
      </c>
      <c r="D252" s="108">
        <f>4847636442+661386464+1073602038</f>
        <v>6582624944</v>
      </c>
    </row>
    <row r="253" spans="1:4" ht="18">
      <c r="A253" s="127" t="s">
        <v>525</v>
      </c>
      <c r="B253" s="128" t="s">
        <v>34</v>
      </c>
      <c r="C253" s="108">
        <f>243389309+118598643+1630769572</f>
        <v>1992757524</v>
      </c>
      <c r="D253" s="108">
        <f>234009780+66510591+1427540247</f>
        <v>1728060618</v>
      </c>
    </row>
    <row r="254" spans="1:5" ht="18">
      <c r="A254" s="127" t="s">
        <v>525</v>
      </c>
      <c r="B254" s="128" t="s">
        <v>35</v>
      </c>
      <c r="C254" s="108">
        <f>946522302+60561760+441687548</f>
        <v>1448771610</v>
      </c>
      <c r="D254" s="108">
        <f>394171793+80123720+2175926357+3000000</f>
        <v>2653221870</v>
      </c>
      <c r="E254" s="67"/>
    </row>
    <row r="255" spans="1:4" ht="18">
      <c r="A255" s="127" t="s">
        <v>525</v>
      </c>
      <c r="B255" s="128" t="s">
        <v>36</v>
      </c>
      <c r="C255" s="108">
        <f>569138445+83649556+2250576299</f>
        <v>2903364300</v>
      </c>
      <c r="D255" s="108">
        <f>559479431+104388137+2115122714</f>
        <v>2778990282</v>
      </c>
    </row>
    <row r="256" spans="1:5" ht="18">
      <c r="A256" s="130"/>
      <c r="B256" s="77" t="s">
        <v>604</v>
      </c>
      <c r="C256" s="89">
        <f>SUM(C250:C255)</f>
        <v>20845781441</v>
      </c>
      <c r="D256" s="89">
        <f>SUM(D250:D255)</f>
        <v>24362603268</v>
      </c>
      <c r="E256" s="67"/>
    </row>
    <row r="257" spans="1:4" ht="18">
      <c r="A257" s="227"/>
      <c r="B257" s="228"/>
      <c r="C257" s="204"/>
      <c r="D257" s="204"/>
    </row>
    <row r="258" spans="1:4" ht="15.75">
      <c r="A258" s="224" t="s">
        <v>37</v>
      </c>
      <c r="B258" s="291" t="s">
        <v>161</v>
      </c>
      <c r="C258" s="291"/>
      <c r="D258" s="291"/>
    </row>
    <row r="259" spans="1:4" ht="18">
      <c r="A259" s="119"/>
      <c r="C259" s="120"/>
      <c r="D259" s="120"/>
    </row>
    <row r="260" spans="1:4" ht="15.75">
      <c r="A260" s="136">
        <v>34</v>
      </c>
      <c r="B260" s="184" t="s">
        <v>38</v>
      </c>
      <c r="C260" s="123" t="s">
        <v>512</v>
      </c>
      <c r="D260" s="123" t="s">
        <v>513</v>
      </c>
    </row>
    <row r="261" spans="1:4" ht="18">
      <c r="A261" s="127"/>
      <c r="B261" s="168" t="s">
        <v>39</v>
      </c>
      <c r="C261" s="108"/>
      <c r="D261" s="108"/>
    </row>
    <row r="262" spans="1:4" ht="15">
      <c r="A262" s="152" t="s">
        <v>679</v>
      </c>
      <c r="B262" s="128" t="s">
        <v>40</v>
      </c>
      <c r="C262" s="108"/>
      <c r="D262" s="108"/>
    </row>
    <row r="263" spans="1:4" ht="18">
      <c r="A263" s="127"/>
      <c r="B263" s="128" t="s">
        <v>41</v>
      </c>
      <c r="C263" s="108"/>
      <c r="D263" s="108"/>
    </row>
    <row r="264" spans="1:4" ht="18">
      <c r="A264" s="127" t="s">
        <v>525</v>
      </c>
      <c r="B264" s="128" t="s">
        <v>42</v>
      </c>
      <c r="C264" s="108"/>
      <c r="D264" s="108"/>
    </row>
    <row r="265" spans="1:4" ht="18">
      <c r="A265" s="127" t="s">
        <v>525</v>
      </c>
      <c r="B265" s="160" t="s">
        <v>43</v>
      </c>
      <c r="C265" s="141"/>
      <c r="D265" s="141"/>
    </row>
    <row r="266" spans="1:4" ht="15">
      <c r="A266" s="152" t="s">
        <v>684</v>
      </c>
      <c r="B266" s="160" t="s">
        <v>44</v>
      </c>
      <c r="C266" s="141"/>
      <c r="D266" s="141"/>
    </row>
    <row r="267" spans="1:4" ht="18">
      <c r="A267" s="127" t="s">
        <v>525</v>
      </c>
      <c r="B267" s="160" t="s">
        <v>50</v>
      </c>
      <c r="C267" s="141"/>
      <c r="D267" s="141"/>
    </row>
    <row r="268" spans="1:4" ht="18">
      <c r="A268" s="127" t="s">
        <v>525</v>
      </c>
      <c r="B268" s="160" t="s">
        <v>51</v>
      </c>
      <c r="C268" s="141"/>
      <c r="D268" s="141"/>
    </row>
    <row r="269" spans="1:4" ht="18">
      <c r="A269" s="139"/>
      <c r="B269" s="160" t="s">
        <v>52</v>
      </c>
      <c r="C269" s="141"/>
      <c r="D269" s="141"/>
    </row>
    <row r="270" spans="1:4" ht="18">
      <c r="A270" s="127" t="s">
        <v>525</v>
      </c>
      <c r="B270" s="160" t="s">
        <v>53</v>
      </c>
      <c r="C270" s="141"/>
      <c r="D270" s="141"/>
    </row>
    <row r="271" spans="1:4" ht="18">
      <c r="A271" s="139"/>
      <c r="B271" s="160" t="s">
        <v>54</v>
      </c>
      <c r="C271" s="141"/>
      <c r="D271" s="141"/>
    </row>
    <row r="272" spans="1:4" ht="15">
      <c r="A272" s="152" t="s">
        <v>719</v>
      </c>
      <c r="B272" s="160" t="s">
        <v>55</v>
      </c>
      <c r="C272" s="141"/>
      <c r="D272" s="141"/>
    </row>
    <row r="273" spans="1:4" ht="15">
      <c r="A273" s="152"/>
      <c r="B273" s="160" t="s">
        <v>56</v>
      </c>
      <c r="C273" s="141"/>
      <c r="D273" s="141"/>
    </row>
    <row r="274" spans="1:4" ht="15">
      <c r="A274" s="152"/>
      <c r="B274" s="165" t="s">
        <v>57</v>
      </c>
      <c r="C274" s="166"/>
      <c r="D274" s="166"/>
    </row>
    <row r="275" spans="1:4" ht="18">
      <c r="A275" s="227"/>
      <c r="B275" s="221"/>
      <c r="C275" s="223"/>
      <c r="D275" s="223"/>
    </row>
    <row r="276" spans="1:4" ht="15.75">
      <c r="A276" s="224" t="s">
        <v>58</v>
      </c>
      <c r="B276" s="291" t="s">
        <v>59</v>
      </c>
      <c r="C276" s="291"/>
      <c r="D276" s="291"/>
    </row>
    <row r="277" spans="1:4" ht="18">
      <c r="A277" s="119"/>
      <c r="C277" s="120"/>
      <c r="D277" s="120"/>
    </row>
    <row r="278" spans="1:4" ht="15.75">
      <c r="A278" s="136"/>
      <c r="B278" s="161"/>
      <c r="C278" s="123" t="s">
        <v>512</v>
      </c>
      <c r="D278" s="123" t="s">
        <v>513</v>
      </c>
    </row>
    <row r="279" spans="1:4" ht="15">
      <c r="A279" s="152">
        <v>1</v>
      </c>
      <c r="B279" s="128" t="s">
        <v>60</v>
      </c>
      <c r="C279" s="104"/>
      <c r="D279" s="104"/>
    </row>
    <row r="280" spans="1:4" ht="15">
      <c r="A280" s="152">
        <v>2</v>
      </c>
      <c r="B280" s="128" t="s">
        <v>61</v>
      </c>
      <c r="C280" s="104"/>
      <c r="D280" s="104"/>
    </row>
    <row r="281" spans="1:4" ht="15">
      <c r="A281" s="152">
        <v>3</v>
      </c>
      <c r="B281" s="128" t="s">
        <v>62</v>
      </c>
      <c r="C281" s="104"/>
      <c r="D281" s="104"/>
    </row>
    <row r="282" spans="1:4" ht="12.75" customHeight="1">
      <c r="A282" s="152"/>
      <c r="B282" s="168" t="s">
        <v>63</v>
      </c>
      <c r="C282" s="104"/>
      <c r="D282" s="104"/>
    </row>
    <row r="283" spans="1:4" ht="15.75">
      <c r="A283" s="152"/>
      <c r="B283" s="168" t="s">
        <v>87</v>
      </c>
      <c r="C283" s="104"/>
      <c r="D283" s="104"/>
    </row>
    <row r="284" spans="1:4" ht="15">
      <c r="A284" s="152"/>
      <c r="B284" s="128" t="s">
        <v>88</v>
      </c>
      <c r="C284" s="108"/>
      <c r="D284" s="108"/>
    </row>
    <row r="285" spans="1:4" ht="15.75">
      <c r="A285" s="152"/>
      <c r="B285" s="168" t="s">
        <v>64</v>
      </c>
      <c r="C285" s="104"/>
      <c r="D285" s="104"/>
    </row>
    <row r="286" spans="1:4" ht="15">
      <c r="A286" s="152"/>
      <c r="B286" s="128" t="s">
        <v>65</v>
      </c>
      <c r="C286" s="108">
        <f>124279225+27573000+78146367</f>
        <v>229998592</v>
      </c>
      <c r="D286" s="108">
        <f>96985947+23638898+97921397</f>
        <v>218546242</v>
      </c>
    </row>
    <row r="287" spans="1:4" ht="15">
      <c r="A287" s="152"/>
      <c r="B287" s="128" t="s">
        <v>66</v>
      </c>
      <c r="C287" s="108"/>
      <c r="D287" s="108"/>
    </row>
    <row r="288" spans="1:4" ht="15">
      <c r="A288" s="152"/>
      <c r="B288" s="128" t="s">
        <v>67</v>
      </c>
      <c r="C288" s="108">
        <f>2267873040+30000000</f>
        <v>2297873040</v>
      </c>
      <c r="D288" s="108">
        <f>784005469+30000000</f>
        <v>814005469</v>
      </c>
    </row>
    <row r="289" spans="1:4" ht="15">
      <c r="A289" s="152"/>
      <c r="B289" s="128" t="s">
        <v>68</v>
      </c>
      <c r="C289" s="108"/>
      <c r="D289" s="108"/>
    </row>
    <row r="290" spans="1:4" ht="15.75">
      <c r="A290" s="152"/>
      <c r="B290" s="168" t="s">
        <v>69</v>
      </c>
      <c r="C290" s="108"/>
      <c r="D290" s="108"/>
    </row>
    <row r="291" spans="1:4" ht="15">
      <c r="A291" s="152"/>
      <c r="B291" s="128" t="s">
        <v>65</v>
      </c>
      <c r="C291" s="108">
        <v>13988310800</v>
      </c>
      <c r="D291" s="108">
        <v>20194892646</v>
      </c>
    </row>
    <row r="292" spans="1:4" ht="15">
      <c r="A292" s="152"/>
      <c r="B292" s="128" t="s">
        <v>91</v>
      </c>
      <c r="C292" s="108">
        <v>980181232</v>
      </c>
      <c r="D292" s="108"/>
    </row>
    <row r="293" spans="1:4" ht="15.75">
      <c r="A293" s="152"/>
      <c r="B293" s="168" t="s">
        <v>70</v>
      </c>
      <c r="C293" s="190" t="s">
        <v>508</v>
      </c>
      <c r="D293" s="190" t="s">
        <v>507</v>
      </c>
    </row>
    <row r="294" spans="1:4" ht="15.75">
      <c r="A294" s="152"/>
      <c r="B294" s="168" t="s">
        <v>71</v>
      </c>
      <c r="C294" s="108"/>
      <c r="D294" s="108"/>
    </row>
    <row r="295" spans="1:4" ht="15">
      <c r="A295" s="152"/>
      <c r="B295" s="191" t="s">
        <v>64</v>
      </c>
      <c r="C295" s="108"/>
      <c r="D295" s="108">
        <v>0</v>
      </c>
    </row>
    <row r="296" spans="1:4" ht="15">
      <c r="A296" s="152"/>
      <c r="B296" s="191" t="s">
        <v>69</v>
      </c>
      <c r="C296" s="108">
        <f>2565819040+5100000</f>
        <v>2570919040</v>
      </c>
      <c r="D296" s="108">
        <v>712761603</v>
      </c>
    </row>
    <row r="297" spans="1:4" ht="15.75">
      <c r="A297" s="152"/>
      <c r="B297" s="168" t="s">
        <v>72</v>
      </c>
      <c r="C297" s="108"/>
      <c r="D297" s="108"/>
    </row>
    <row r="298" spans="1:4" ht="15">
      <c r="A298" s="152"/>
      <c r="B298" s="191" t="s">
        <v>69</v>
      </c>
      <c r="C298" s="108"/>
      <c r="D298" s="108">
        <v>975081232</v>
      </c>
    </row>
    <row r="299" spans="1:4" ht="15">
      <c r="A299" s="152"/>
      <c r="B299" s="191" t="s">
        <v>64</v>
      </c>
      <c r="C299" s="108">
        <v>172469688</v>
      </c>
      <c r="D299" s="108">
        <v>785631576</v>
      </c>
    </row>
    <row r="300" spans="1:4" ht="15.75">
      <c r="A300" s="152"/>
      <c r="B300" s="168" t="s">
        <v>73</v>
      </c>
      <c r="C300" s="108"/>
      <c r="D300" s="108"/>
    </row>
    <row r="301" spans="1:4" ht="15">
      <c r="A301" s="152"/>
      <c r="B301" s="191" t="s">
        <v>74</v>
      </c>
      <c r="C301" s="108">
        <v>900000000</v>
      </c>
      <c r="D301" s="108">
        <v>900000000</v>
      </c>
    </row>
    <row r="302" spans="1:4" ht="15.75">
      <c r="A302" s="152"/>
      <c r="B302" s="168" t="s">
        <v>75</v>
      </c>
      <c r="C302" s="108"/>
      <c r="D302" s="108"/>
    </row>
    <row r="303" spans="1:4" ht="15">
      <c r="A303" s="152"/>
      <c r="B303" s="191" t="s">
        <v>76</v>
      </c>
      <c r="C303" s="108">
        <v>4657000000</v>
      </c>
      <c r="D303" s="108">
        <v>4657000000</v>
      </c>
    </row>
    <row r="304" spans="1:4" ht="15.75">
      <c r="A304" s="152"/>
      <c r="B304" s="168" t="s">
        <v>77</v>
      </c>
      <c r="C304" s="108"/>
      <c r="D304" s="108"/>
    </row>
    <row r="305" spans="1:4" ht="15">
      <c r="A305" s="152"/>
      <c r="B305" s="191" t="s">
        <v>64</v>
      </c>
      <c r="C305" s="108">
        <v>5000000000</v>
      </c>
      <c r="D305" s="108">
        <v>5000000000</v>
      </c>
    </row>
    <row r="306" spans="1:4" ht="15">
      <c r="A306" s="152">
        <v>4</v>
      </c>
      <c r="B306" s="128" t="s">
        <v>78</v>
      </c>
      <c r="C306" s="104"/>
      <c r="D306" s="104"/>
    </row>
    <row r="307" spans="1:4" ht="15">
      <c r="A307" s="152"/>
      <c r="B307" s="128" t="s">
        <v>79</v>
      </c>
      <c r="C307" s="108"/>
      <c r="D307" s="108"/>
    </row>
    <row r="308" spans="1:4" ht="15">
      <c r="A308" s="152"/>
      <c r="B308" s="128" t="s">
        <v>80</v>
      </c>
      <c r="C308" s="104"/>
      <c r="D308" s="104"/>
    </row>
    <row r="309" spans="1:4" ht="15">
      <c r="A309" s="152">
        <v>5</v>
      </c>
      <c r="B309" s="128" t="s">
        <v>83</v>
      </c>
      <c r="C309" s="104"/>
      <c r="D309" s="104"/>
    </row>
    <row r="310" spans="1:4" ht="15">
      <c r="A310" s="152"/>
      <c r="B310" s="128" t="s">
        <v>84</v>
      </c>
      <c r="C310" s="104"/>
      <c r="D310" s="104"/>
    </row>
    <row r="311" spans="1:4" ht="15">
      <c r="A311" s="152">
        <v>6</v>
      </c>
      <c r="B311" s="128" t="s">
        <v>85</v>
      </c>
      <c r="C311" s="104"/>
      <c r="D311" s="104"/>
    </row>
    <row r="312" spans="1:4" ht="13.5" customHeight="1">
      <c r="A312" s="154">
        <v>7</v>
      </c>
      <c r="B312" s="165" t="s">
        <v>59</v>
      </c>
      <c r="C312" s="89"/>
      <c r="D312" s="89"/>
    </row>
    <row r="313" spans="1:4" ht="13.5" customHeight="1">
      <c r="A313" s="119"/>
      <c r="C313" s="192"/>
      <c r="D313" s="192"/>
    </row>
    <row r="314" spans="1:9" s="193" customFormat="1" ht="18">
      <c r="A314" s="119"/>
      <c r="B314" s="290" t="s">
        <v>450</v>
      </c>
      <c r="C314" s="290"/>
      <c r="D314" s="290"/>
      <c r="F314" s="194"/>
      <c r="G314" s="194"/>
      <c r="H314" s="194"/>
      <c r="I314" s="194"/>
    </row>
    <row r="315" spans="1:4" ht="18">
      <c r="A315" s="278" t="s">
        <v>86</v>
      </c>
      <c r="B315" s="278"/>
      <c r="C315" s="278"/>
      <c r="D315" s="278"/>
    </row>
  </sheetData>
  <mergeCells count="6">
    <mergeCell ref="B2:D2"/>
    <mergeCell ref="B180:D180"/>
    <mergeCell ref="B258:D258"/>
    <mergeCell ref="B276:D276"/>
    <mergeCell ref="B314:D314"/>
    <mergeCell ref="A315:D315"/>
  </mergeCells>
  <printOptions/>
  <pageMargins left="0.76" right="0.25" top="0.38" bottom="0" header="0.22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18"/>
  <sheetViews>
    <sheetView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E6"/>
    </sheetView>
  </sheetViews>
  <sheetFormatPr defaultColWidth="8.796875" defaultRowHeight="14.25"/>
  <cols>
    <col min="1" max="1" width="32" style="0" customWidth="1"/>
    <col min="2" max="2" width="13.09765625" style="0" customWidth="1"/>
    <col min="3" max="3" width="14.59765625" style="0" customWidth="1"/>
    <col min="4" max="4" width="12.69921875" style="0" customWidth="1"/>
    <col min="5" max="5" width="16" style="0" customWidth="1"/>
  </cols>
  <sheetData>
    <row r="2" spans="1:5" ht="26.25" customHeight="1">
      <c r="A2" s="258" t="s">
        <v>131</v>
      </c>
      <c r="B2" s="258"/>
      <c r="C2" s="258"/>
      <c r="D2" s="258"/>
      <c r="E2" s="258"/>
    </row>
    <row r="3" spans="1:5" ht="20.25" customHeight="1">
      <c r="A3" s="278" t="s">
        <v>505</v>
      </c>
      <c r="B3" s="278"/>
      <c r="C3" s="278"/>
      <c r="D3" s="278"/>
      <c r="E3" s="278"/>
    </row>
    <row r="4" ht="27.75" customHeight="1"/>
    <row r="5" spans="1:5" ht="15">
      <c r="A5" s="294" t="s">
        <v>132</v>
      </c>
      <c r="B5" s="296" t="s">
        <v>514</v>
      </c>
      <c r="C5" s="296"/>
      <c r="D5" s="296" t="s">
        <v>599</v>
      </c>
      <c r="E5" s="296"/>
    </row>
    <row r="6" spans="1:5" ht="15">
      <c r="A6" s="295"/>
      <c r="B6" s="210" t="s">
        <v>134</v>
      </c>
      <c r="C6" s="210" t="s">
        <v>135</v>
      </c>
      <c r="D6" s="210" t="s">
        <v>134</v>
      </c>
      <c r="E6" s="210" t="s">
        <v>135</v>
      </c>
    </row>
    <row r="7" spans="1:5" ht="14.25">
      <c r="A7" s="208"/>
      <c r="B7" s="243"/>
      <c r="C7" s="243"/>
      <c r="D7" s="243"/>
      <c r="E7" s="243"/>
    </row>
    <row r="8" spans="1:5" ht="15">
      <c r="A8" s="168" t="s">
        <v>136</v>
      </c>
      <c r="B8" s="244">
        <f>SUM(B9:B17)</f>
        <v>193081</v>
      </c>
      <c r="C8" s="244">
        <f>SUM(C9:C17)</f>
        <v>2620441674</v>
      </c>
      <c r="D8" s="244">
        <f>SUM(D9:D17)</f>
        <v>193081</v>
      </c>
      <c r="E8" s="244">
        <f>SUM(E9:E17)</f>
        <v>2620441674</v>
      </c>
    </row>
    <row r="9" spans="1:5" ht="14.25">
      <c r="A9" s="128"/>
      <c r="B9" s="222"/>
      <c r="C9" s="222"/>
      <c r="D9" s="222"/>
      <c r="E9" s="222"/>
    </row>
    <row r="10" spans="1:5" ht="14.25">
      <c r="A10" s="128" t="s">
        <v>137</v>
      </c>
      <c r="B10" s="222">
        <v>74106</v>
      </c>
      <c r="C10" s="222">
        <v>1112598835</v>
      </c>
      <c r="D10" s="222">
        <v>74106</v>
      </c>
      <c r="E10" s="222">
        <v>1112598835</v>
      </c>
    </row>
    <row r="11" spans="1:5" ht="14.25" customHeight="1">
      <c r="A11" s="128" t="s">
        <v>10</v>
      </c>
      <c r="B11" s="222">
        <v>22300</v>
      </c>
      <c r="C11" s="222">
        <v>376098025</v>
      </c>
      <c r="D11" s="222">
        <v>22300</v>
      </c>
      <c r="E11" s="222">
        <v>376098025</v>
      </c>
    </row>
    <row r="12" spans="1:5" ht="14.25" customHeight="1">
      <c r="A12" s="292" t="s">
        <v>11</v>
      </c>
      <c r="B12" s="222"/>
      <c r="C12" s="222"/>
      <c r="D12" s="222"/>
      <c r="E12" s="222"/>
    </row>
    <row r="13" spans="1:5" ht="14.25" customHeight="1">
      <c r="A13" s="292"/>
      <c r="B13" s="222">
        <v>75000</v>
      </c>
      <c r="C13" s="222">
        <v>960250350</v>
      </c>
      <c r="D13" s="222">
        <v>75000</v>
      </c>
      <c r="E13" s="222">
        <v>960250350</v>
      </c>
    </row>
    <row r="14" spans="1:5" ht="14.25" customHeight="1">
      <c r="A14" s="128" t="s">
        <v>170</v>
      </c>
      <c r="B14" s="222">
        <v>25</v>
      </c>
      <c r="C14" s="222">
        <v>250000</v>
      </c>
      <c r="D14" s="222">
        <v>25</v>
      </c>
      <c r="E14" s="222">
        <v>250000</v>
      </c>
    </row>
    <row r="15" spans="1:5" ht="14.25" customHeight="1">
      <c r="A15" s="292" t="s">
        <v>12</v>
      </c>
      <c r="B15" s="222"/>
      <c r="C15" s="222"/>
      <c r="D15" s="222"/>
      <c r="E15" s="222"/>
    </row>
    <row r="16" spans="1:5" ht="14.25" customHeight="1">
      <c r="A16" s="292"/>
      <c r="B16" s="222">
        <v>21650</v>
      </c>
      <c r="C16" s="222">
        <v>171244464</v>
      </c>
      <c r="D16" s="222">
        <v>21650</v>
      </c>
      <c r="E16" s="222">
        <v>171244464</v>
      </c>
    </row>
    <row r="17" spans="1:5" ht="14.25">
      <c r="A17" s="128"/>
      <c r="B17" s="222"/>
      <c r="C17" s="222"/>
      <c r="D17" s="222"/>
      <c r="E17" s="222"/>
    </row>
    <row r="18" spans="1:5" ht="15">
      <c r="A18" s="168" t="s">
        <v>138</v>
      </c>
      <c r="B18" s="222"/>
      <c r="C18" s="222"/>
      <c r="D18" s="222"/>
      <c r="E18" s="222"/>
    </row>
    <row r="19" spans="1:5" ht="14.25">
      <c r="A19" s="128"/>
      <c r="B19" s="222"/>
      <c r="C19" s="222"/>
      <c r="D19" s="222"/>
      <c r="E19" s="222"/>
    </row>
    <row r="20" spans="1:5" ht="14.25">
      <c r="A20" s="128"/>
      <c r="B20" s="222"/>
      <c r="C20" s="222"/>
      <c r="D20" s="222"/>
      <c r="E20" s="222"/>
    </row>
    <row r="21" spans="1:5" ht="15">
      <c r="A21" s="168" t="s">
        <v>89</v>
      </c>
      <c r="B21" s="222"/>
      <c r="C21" s="244"/>
      <c r="D21" s="222"/>
      <c r="E21" s="244"/>
    </row>
    <row r="22" spans="1:5" ht="15">
      <c r="A22" s="168"/>
      <c r="B22" s="222"/>
      <c r="C22" s="244"/>
      <c r="D22" s="222"/>
      <c r="E22" s="244"/>
    </row>
    <row r="23" spans="1:5" ht="15">
      <c r="A23" s="168" t="s">
        <v>90</v>
      </c>
      <c r="B23" s="244">
        <f>SUM(B24:B30)</f>
        <v>193056</v>
      </c>
      <c r="C23" s="244">
        <f>SUM(C24:C30)</f>
        <v>1756697684</v>
      </c>
      <c r="D23" s="244">
        <f>SUM(D24:D30)</f>
        <v>193056</v>
      </c>
      <c r="E23" s="244">
        <f>SUM(E24:E30)</f>
        <v>1756697684</v>
      </c>
    </row>
    <row r="24" spans="1:5" ht="14.25">
      <c r="A24" s="128"/>
      <c r="B24" s="222"/>
      <c r="C24" s="222"/>
      <c r="D24" s="222"/>
      <c r="E24" s="222"/>
    </row>
    <row r="25" spans="1:5" ht="14.25">
      <c r="A25" s="128" t="s">
        <v>137</v>
      </c>
      <c r="B25" s="222">
        <v>74106</v>
      </c>
      <c r="C25" s="222">
        <v>793971684</v>
      </c>
      <c r="D25" s="222">
        <v>74106</v>
      </c>
      <c r="E25" s="222">
        <v>793971684</v>
      </c>
    </row>
    <row r="26" spans="1:5" ht="14.25" customHeight="1">
      <c r="A26" s="128" t="s">
        <v>10</v>
      </c>
      <c r="B26" s="222">
        <v>22300</v>
      </c>
      <c r="C26" s="222">
        <v>173159500</v>
      </c>
      <c r="D26" s="222">
        <v>22300</v>
      </c>
      <c r="E26" s="222">
        <v>173159500</v>
      </c>
    </row>
    <row r="27" spans="1:5" ht="14.25" customHeight="1">
      <c r="A27" s="292" t="s">
        <v>11</v>
      </c>
      <c r="B27" s="222">
        <v>75000</v>
      </c>
      <c r="C27" s="222">
        <v>735225000</v>
      </c>
      <c r="D27" s="222">
        <v>75000</v>
      </c>
      <c r="E27" s="222">
        <v>735225000</v>
      </c>
    </row>
    <row r="28" spans="1:5" ht="14.25">
      <c r="A28" s="292"/>
      <c r="B28" s="222"/>
      <c r="C28" s="222"/>
      <c r="D28" s="222"/>
      <c r="E28" s="222"/>
    </row>
    <row r="29" spans="1:5" ht="14.25">
      <c r="A29" s="292" t="s">
        <v>12</v>
      </c>
      <c r="B29" s="222"/>
      <c r="C29" s="222"/>
      <c r="D29" s="222"/>
      <c r="E29" s="222"/>
    </row>
    <row r="30" spans="1:5" ht="14.25">
      <c r="A30" s="292"/>
      <c r="B30" s="222">
        <v>21650</v>
      </c>
      <c r="C30" s="222">
        <v>54341500</v>
      </c>
      <c r="D30" s="222">
        <v>21650</v>
      </c>
      <c r="E30" s="222">
        <v>54341500</v>
      </c>
    </row>
    <row r="31" spans="1:5" ht="15">
      <c r="A31" s="168" t="s">
        <v>141</v>
      </c>
      <c r="B31" s="222"/>
      <c r="C31" s="222"/>
      <c r="D31" s="222"/>
      <c r="E31" s="222"/>
    </row>
    <row r="32" spans="1:5" ht="14.25">
      <c r="A32" s="128" t="s">
        <v>142</v>
      </c>
      <c r="B32" s="222"/>
      <c r="C32" s="222"/>
      <c r="D32" s="222"/>
      <c r="E32" s="222"/>
    </row>
    <row r="33" spans="1:5" ht="14.25">
      <c r="A33" s="162" t="s">
        <v>143</v>
      </c>
      <c r="B33" s="222"/>
      <c r="C33" s="222"/>
      <c r="D33" s="222"/>
      <c r="E33" s="222"/>
    </row>
    <row r="34" spans="1:5" ht="14.25">
      <c r="A34" s="162" t="s">
        <v>144</v>
      </c>
      <c r="B34" s="222"/>
      <c r="C34" s="222"/>
      <c r="D34" s="222"/>
      <c r="E34" s="222"/>
    </row>
    <row r="35" spans="1:5" ht="14.25">
      <c r="A35" s="128"/>
      <c r="B35" s="222"/>
      <c r="C35" s="222"/>
      <c r="D35" s="222"/>
      <c r="E35" s="222"/>
    </row>
    <row r="36" spans="1:5" ht="14.25">
      <c r="A36" s="165"/>
      <c r="B36" s="245"/>
      <c r="C36" s="245"/>
      <c r="D36" s="245"/>
      <c r="E36" s="245"/>
    </row>
    <row r="39" spans="1:5" ht="20.25">
      <c r="A39" s="258" t="s">
        <v>131</v>
      </c>
      <c r="B39" s="258"/>
      <c r="C39" s="258"/>
      <c r="D39" s="258"/>
      <c r="E39" s="258"/>
    </row>
    <row r="40" spans="1:5" ht="18">
      <c r="A40" s="278" t="s">
        <v>538</v>
      </c>
      <c r="B40" s="278"/>
      <c r="C40" s="278"/>
      <c r="D40" s="278"/>
      <c r="E40" s="278"/>
    </row>
    <row r="42" spans="1:5" ht="15">
      <c r="A42" s="294" t="s">
        <v>132</v>
      </c>
      <c r="B42" s="296" t="s">
        <v>809</v>
      </c>
      <c r="C42" s="296"/>
      <c r="D42" s="296" t="s">
        <v>599</v>
      </c>
      <c r="E42" s="296"/>
    </row>
    <row r="43" spans="1:5" ht="15">
      <c r="A43" s="295"/>
      <c r="B43" s="210" t="s">
        <v>134</v>
      </c>
      <c r="C43" s="210" t="s">
        <v>135</v>
      </c>
      <c r="D43" s="210" t="s">
        <v>134</v>
      </c>
      <c r="E43" s="210" t="s">
        <v>135</v>
      </c>
    </row>
    <row r="44" spans="1:5" ht="14.25">
      <c r="A44" s="211"/>
      <c r="B44" s="212"/>
      <c r="C44" s="212"/>
      <c r="D44" s="212"/>
      <c r="E44" s="212"/>
    </row>
    <row r="45" spans="1:5" ht="15">
      <c r="A45" s="213" t="s">
        <v>136</v>
      </c>
      <c r="B45" s="218">
        <f>SUM(B46:B54)</f>
        <v>190834</v>
      </c>
      <c r="C45" s="218">
        <f>SUM(C46:C54)</f>
        <v>2607353099</v>
      </c>
      <c r="D45" s="218">
        <f>SUM(D46:D54)</f>
        <v>149421</v>
      </c>
      <c r="E45" s="218">
        <f>SUM(E46:E54)</f>
        <v>2368345210</v>
      </c>
    </row>
    <row r="46" spans="1:5" ht="14.25">
      <c r="A46" s="101"/>
      <c r="B46" s="214"/>
      <c r="C46" s="214"/>
      <c r="D46" s="214"/>
      <c r="E46" s="214"/>
    </row>
    <row r="47" spans="1:5" ht="14.25">
      <c r="A47" s="101" t="s">
        <v>137</v>
      </c>
      <c r="B47" s="214">
        <v>74106</v>
      </c>
      <c r="C47" s="214">
        <v>1112598835</v>
      </c>
      <c r="D47" s="214">
        <v>42106</v>
      </c>
      <c r="E47" s="214">
        <v>931556835</v>
      </c>
    </row>
    <row r="48" spans="1:5" ht="14.25">
      <c r="A48" s="101" t="s">
        <v>10</v>
      </c>
      <c r="B48" s="214">
        <v>22300</v>
      </c>
      <c r="C48" s="214">
        <v>376098025</v>
      </c>
      <c r="D48" s="214">
        <v>22300</v>
      </c>
      <c r="E48" s="214">
        <v>376098025</v>
      </c>
    </row>
    <row r="49" spans="1:5" ht="14.25" customHeight="1">
      <c r="A49" s="293" t="s">
        <v>11</v>
      </c>
      <c r="B49" s="214"/>
      <c r="C49" s="214"/>
      <c r="D49" s="214"/>
      <c r="E49" s="214"/>
    </row>
    <row r="50" spans="1:5" ht="14.25">
      <c r="A50" s="293"/>
      <c r="B50" s="214">
        <v>75000</v>
      </c>
      <c r="C50" s="214">
        <v>960250350</v>
      </c>
      <c r="D50" s="214">
        <v>75000</v>
      </c>
      <c r="E50" s="214">
        <v>960250350</v>
      </c>
    </row>
    <row r="51" spans="1:5" ht="14.25">
      <c r="A51" s="101" t="s">
        <v>170</v>
      </c>
      <c r="B51" s="214">
        <v>18</v>
      </c>
      <c r="C51" s="214">
        <v>180000</v>
      </c>
      <c r="D51" s="214">
        <v>15</v>
      </c>
      <c r="E51" s="214">
        <v>150000</v>
      </c>
    </row>
    <row r="52" spans="1:5" ht="14.25" customHeight="1">
      <c r="A52" s="293" t="s">
        <v>12</v>
      </c>
      <c r="B52" s="214"/>
      <c r="C52" s="214"/>
      <c r="D52" s="214"/>
      <c r="E52" s="214"/>
    </row>
    <row r="53" spans="1:5" ht="14.25">
      <c r="A53" s="293"/>
      <c r="B53" s="214">
        <v>19410</v>
      </c>
      <c r="C53" s="214">
        <v>158225889</v>
      </c>
      <c r="D53" s="214">
        <v>10000</v>
      </c>
      <c r="E53" s="214">
        <v>100290000</v>
      </c>
    </row>
    <row r="54" spans="1:5" ht="14.25">
      <c r="A54" s="101"/>
      <c r="B54" s="214"/>
      <c r="C54" s="214"/>
      <c r="D54" s="214"/>
      <c r="E54" s="214"/>
    </row>
    <row r="55" spans="1:5" ht="15">
      <c r="A55" s="213" t="s">
        <v>138</v>
      </c>
      <c r="B55" s="214"/>
      <c r="C55" s="214"/>
      <c r="D55" s="214"/>
      <c r="E55" s="214"/>
    </row>
    <row r="56" spans="1:5" ht="14.25">
      <c r="A56" s="101" t="s">
        <v>139</v>
      </c>
      <c r="B56" s="214"/>
      <c r="C56" s="214"/>
      <c r="D56" s="214"/>
      <c r="E56" s="214"/>
    </row>
    <row r="57" spans="1:5" ht="14.25">
      <c r="A57" s="101" t="s">
        <v>140</v>
      </c>
      <c r="B57" s="214"/>
      <c r="C57" s="214"/>
      <c r="D57" s="214"/>
      <c r="E57" s="214"/>
    </row>
    <row r="58" spans="1:5" ht="15">
      <c r="A58" s="213" t="s">
        <v>89</v>
      </c>
      <c r="B58" s="214"/>
      <c r="C58" s="218">
        <v>2000000000</v>
      </c>
      <c r="D58" s="214"/>
      <c r="E58" s="218"/>
    </row>
    <row r="59" spans="1:5" ht="15">
      <c r="A59" s="213"/>
      <c r="B59" s="214"/>
      <c r="C59" s="218"/>
      <c r="D59" s="214"/>
      <c r="E59" s="218"/>
    </row>
    <row r="60" spans="1:5" ht="15">
      <c r="A60" s="213" t="s">
        <v>90</v>
      </c>
      <c r="B60" s="218">
        <f>SUM(B61:B62)</f>
        <v>74106</v>
      </c>
      <c r="C60" s="218">
        <f>SUM(C61:C67)</f>
        <v>1491693304</v>
      </c>
      <c r="D60" s="218">
        <f>SUM(D61:D62)</f>
        <v>42106</v>
      </c>
      <c r="E60" s="218">
        <f>SUM(E61:E67)</f>
        <v>605229244</v>
      </c>
    </row>
    <row r="61" spans="1:5" ht="14.25">
      <c r="A61" s="101"/>
      <c r="B61" s="214"/>
      <c r="C61" s="214"/>
      <c r="D61" s="214"/>
      <c r="E61" s="214"/>
    </row>
    <row r="62" spans="1:5" ht="14.25">
      <c r="A62" s="101" t="s">
        <v>137</v>
      </c>
      <c r="B62" s="214">
        <v>74106</v>
      </c>
      <c r="C62" s="214">
        <v>742097484</v>
      </c>
      <c r="D62" s="214">
        <v>42106</v>
      </c>
      <c r="E62" s="214">
        <v>556809744</v>
      </c>
    </row>
    <row r="63" spans="1:5" ht="14.25">
      <c r="A63" s="101" t="s">
        <v>10</v>
      </c>
      <c r="B63" s="214">
        <v>22300</v>
      </c>
      <c r="C63" s="214">
        <v>173159500</v>
      </c>
      <c r="D63" s="214">
        <v>22300</v>
      </c>
      <c r="E63" s="214">
        <v>37129500</v>
      </c>
    </row>
    <row r="64" spans="1:5" ht="14.25">
      <c r="A64" s="293" t="s">
        <v>11</v>
      </c>
      <c r="B64" s="214">
        <v>75000</v>
      </c>
      <c r="C64" s="214">
        <v>532725000</v>
      </c>
      <c r="D64" s="214"/>
      <c r="E64" s="214"/>
    </row>
    <row r="65" spans="1:5" ht="14.25">
      <c r="A65" s="293"/>
      <c r="B65" s="214"/>
      <c r="C65" s="214"/>
      <c r="D65" s="214"/>
      <c r="E65" s="214"/>
    </row>
    <row r="66" spans="1:5" ht="14.25" customHeight="1">
      <c r="A66" s="293" t="s">
        <v>12</v>
      </c>
      <c r="B66" s="214"/>
      <c r="C66" s="214"/>
      <c r="D66" s="214"/>
      <c r="E66" s="214"/>
    </row>
    <row r="67" spans="1:5" ht="14.25">
      <c r="A67" s="293"/>
      <c r="B67" s="214">
        <v>19410</v>
      </c>
      <c r="C67" s="214">
        <v>43711320</v>
      </c>
      <c r="D67" s="214">
        <v>10000</v>
      </c>
      <c r="E67" s="214">
        <v>11290000</v>
      </c>
    </row>
    <row r="68" spans="1:5" ht="15">
      <c r="A68" s="213" t="s">
        <v>141</v>
      </c>
      <c r="B68" s="214"/>
      <c r="C68" s="214"/>
      <c r="D68" s="214"/>
      <c r="E68" s="214"/>
    </row>
    <row r="69" spans="1:5" ht="14.25">
      <c r="A69" s="101" t="s">
        <v>142</v>
      </c>
      <c r="B69" s="214"/>
      <c r="C69" s="214"/>
      <c r="D69" s="214"/>
      <c r="E69" s="214"/>
    </row>
    <row r="70" spans="1:5" ht="14.25">
      <c r="A70" s="215" t="s">
        <v>143</v>
      </c>
      <c r="B70" s="214"/>
      <c r="C70" s="214"/>
      <c r="D70" s="214"/>
      <c r="E70" s="214"/>
    </row>
    <row r="71" spans="1:5" ht="14.25">
      <c r="A71" s="215" t="s">
        <v>144</v>
      </c>
      <c r="B71" s="214"/>
      <c r="C71" s="214"/>
      <c r="D71" s="214"/>
      <c r="E71" s="214"/>
    </row>
    <row r="72" spans="1:5" ht="14.25">
      <c r="A72" s="101"/>
      <c r="B72" s="214"/>
      <c r="C72" s="214"/>
      <c r="D72" s="214"/>
      <c r="E72" s="214"/>
    </row>
    <row r="73" spans="1:5" ht="14.25">
      <c r="A73" s="216"/>
      <c r="B73" s="217"/>
      <c r="C73" s="217"/>
      <c r="D73" s="217"/>
      <c r="E73" s="217"/>
    </row>
    <row r="76" spans="1:5" ht="30" customHeight="1">
      <c r="A76" s="258" t="s">
        <v>131</v>
      </c>
      <c r="B76" s="258"/>
      <c r="C76" s="258"/>
      <c r="D76" s="258"/>
      <c r="E76" s="258"/>
    </row>
    <row r="77" spans="1:5" ht="18">
      <c r="A77" s="278" t="s">
        <v>539</v>
      </c>
      <c r="B77" s="278"/>
      <c r="C77" s="278"/>
      <c r="D77" s="278"/>
      <c r="E77" s="278"/>
    </row>
    <row r="79" spans="1:5" ht="15">
      <c r="A79" s="294" t="s">
        <v>132</v>
      </c>
      <c r="B79" s="296" t="s">
        <v>809</v>
      </c>
      <c r="C79" s="296"/>
      <c r="D79" s="296" t="s">
        <v>599</v>
      </c>
      <c r="E79" s="296"/>
    </row>
    <row r="80" spans="1:5" ht="15">
      <c r="A80" s="295"/>
      <c r="B80" s="210" t="s">
        <v>134</v>
      </c>
      <c r="C80" s="210" t="s">
        <v>135</v>
      </c>
      <c r="D80" s="210" t="s">
        <v>134</v>
      </c>
      <c r="E80" s="210" t="s">
        <v>135</v>
      </c>
    </row>
    <row r="81" spans="1:5" ht="14.25">
      <c r="A81" s="211"/>
      <c r="B81" s="212"/>
      <c r="C81" s="212"/>
      <c r="D81" s="212"/>
      <c r="E81" s="212"/>
    </row>
    <row r="82" spans="1:5" ht="15">
      <c r="A82" s="213" t="s">
        <v>136</v>
      </c>
      <c r="B82" s="218">
        <f>SUM(B83:B91)</f>
        <v>190834</v>
      </c>
      <c r="C82" s="218">
        <f>SUM(C83:C91)</f>
        <v>2607353099</v>
      </c>
      <c r="D82" s="218">
        <f>SUM(D83:D91)</f>
        <v>149421</v>
      </c>
      <c r="E82" s="218">
        <f>SUM(E83:E91)</f>
        <v>2368345210</v>
      </c>
    </row>
    <row r="83" spans="1:5" ht="14.25">
      <c r="A83" s="101"/>
      <c r="B83" s="214"/>
      <c r="C83" s="214"/>
      <c r="D83" s="214"/>
      <c r="E83" s="214"/>
    </row>
    <row r="84" spans="1:5" ht="14.25">
      <c r="A84" s="101" t="s">
        <v>137</v>
      </c>
      <c r="B84" s="214">
        <v>74106</v>
      </c>
      <c r="C84" s="214">
        <v>1112598835</v>
      </c>
      <c r="D84" s="214">
        <v>42106</v>
      </c>
      <c r="E84" s="214">
        <v>931556835</v>
      </c>
    </row>
    <row r="85" spans="1:5" ht="14.25">
      <c r="A85" s="101" t="s">
        <v>10</v>
      </c>
      <c r="B85" s="214">
        <v>22300</v>
      </c>
      <c r="C85" s="214">
        <v>376098025</v>
      </c>
      <c r="D85" s="214">
        <v>22300</v>
      </c>
      <c r="E85" s="214">
        <v>376098025</v>
      </c>
    </row>
    <row r="86" spans="1:5" ht="14.25" customHeight="1">
      <c r="A86" s="293" t="s">
        <v>11</v>
      </c>
      <c r="B86" s="214"/>
      <c r="C86" s="214"/>
      <c r="D86" s="214"/>
      <c r="E86" s="214"/>
    </row>
    <row r="87" spans="1:5" ht="14.25">
      <c r="A87" s="293"/>
      <c r="B87" s="214">
        <v>75000</v>
      </c>
      <c r="C87" s="214">
        <v>960250350</v>
      </c>
      <c r="D87" s="214">
        <v>75000</v>
      </c>
      <c r="E87" s="214">
        <v>960250350</v>
      </c>
    </row>
    <row r="88" spans="1:5" ht="14.25">
      <c r="A88" s="101" t="s">
        <v>170</v>
      </c>
      <c r="B88" s="214">
        <v>18</v>
      </c>
      <c r="C88" s="214">
        <v>180000</v>
      </c>
      <c r="D88" s="214">
        <v>15</v>
      </c>
      <c r="E88" s="214">
        <v>150000</v>
      </c>
    </row>
    <row r="89" spans="1:5" ht="14.25" customHeight="1">
      <c r="A89" s="293" t="s">
        <v>12</v>
      </c>
      <c r="B89" s="214"/>
      <c r="C89" s="214"/>
      <c r="D89" s="214"/>
      <c r="E89" s="214"/>
    </row>
    <row r="90" spans="1:5" ht="14.25">
      <c r="A90" s="293"/>
      <c r="B90" s="214">
        <v>19410</v>
      </c>
      <c r="C90" s="214">
        <v>158225889</v>
      </c>
      <c r="D90" s="214">
        <v>10000</v>
      </c>
      <c r="E90" s="214">
        <v>100290000</v>
      </c>
    </row>
    <row r="91" spans="1:5" ht="14.25">
      <c r="A91" s="101"/>
      <c r="B91" s="214"/>
      <c r="C91" s="214"/>
      <c r="D91" s="214"/>
      <c r="E91" s="214"/>
    </row>
    <row r="92" spans="1:5" ht="15">
      <c r="A92" s="213" t="s">
        <v>138</v>
      </c>
      <c r="B92" s="214"/>
      <c r="C92" s="214"/>
      <c r="D92" s="214"/>
      <c r="E92" s="214"/>
    </row>
    <row r="93" spans="1:5" ht="14.25">
      <c r="A93" s="101" t="s">
        <v>139</v>
      </c>
      <c r="B93" s="214"/>
      <c r="C93" s="214"/>
      <c r="D93" s="214"/>
      <c r="E93" s="214"/>
    </row>
    <row r="94" spans="1:5" ht="14.25">
      <c r="A94" s="101" t="s">
        <v>140</v>
      </c>
      <c r="B94" s="214"/>
      <c r="C94" s="214"/>
      <c r="D94" s="214"/>
      <c r="E94" s="214"/>
    </row>
    <row r="95" spans="1:5" ht="15">
      <c r="A95" s="213" t="s">
        <v>89</v>
      </c>
      <c r="B95" s="214"/>
      <c r="C95" s="218"/>
      <c r="D95" s="214"/>
      <c r="E95" s="218"/>
    </row>
    <row r="96" spans="1:5" ht="15">
      <c r="A96" s="213"/>
      <c r="B96" s="214"/>
      <c r="C96" s="218"/>
      <c r="D96" s="214"/>
      <c r="E96" s="218"/>
    </row>
    <row r="97" spans="1:5" ht="15">
      <c r="A97" s="213" t="s">
        <v>90</v>
      </c>
      <c r="B97" s="218">
        <f>SUM(B98:B99)</f>
        <v>74106</v>
      </c>
      <c r="C97" s="218">
        <f>SUM(C98:C104)</f>
        <v>1491693304</v>
      </c>
      <c r="D97" s="218">
        <f>SUM(D98:D99)</f>
        <v>42106</v>
      </c>
      <c r="E97" s="218">
        <f>SUM(E98:E104)</f>
        <v>605229244</v>
      </c>
    </row>
    <row r="98" spans="1:5" ht="14.25">
      <c r="A98" s="101"/>
      <c r="B98" s="214"/>
      <c r="C98" s="214"/>
      <c r="D98" s="214"/>
      <c r="E98" s="214"/>
    </row>
    <row r="99" spans="1:5" ht="14.25" customHeight="1">
      <c r="A99" s="101" t="s">
        <v>137</v>
      </c>
      <c r="B99" s="214">
        <v>74106</v>
      </c>
      <c r="C99" s="214">
        <v>742097484</v>
      </c>
      <c r="D99" s="214">
        <v>42106</v>
      </c>
      <c r="E99" s="214">
        <v>556809744</v>
      </c>
    </row>
    <row r="100" spans="1:5" ht="14.25">
      <c r="A100" s="101" t="s">
        <v>10</v>
      </c>
      <c r="B100" s="214">
        <v>22300</v>
      </c>
      <c r="C100" s="214">
        <v>173159500</v>
      </c>
      <c r="D100" s="214">
        <v>22300</v>
      </c>
      <c r="E100" s="214">
        <v>37129500</v>
      </c>
    </row>
    <row r="101" spans="1:5" ht="14.25">
      <c r="A101" s="293" t="s">
        <v>11</v>
      </c>
      <c r="B101" s="214">
        <v>75000</v>
      </c>
      <c r="C101" s="214">
        <v>532725000</v>
      </c>
      <c r="D101" s="214"/>
      <c r="E101" s="214"/>
    </row>
    <row r="102" spans="1:5" ht="14.25">
      <c r="A102" s="293"/>
      <c r="B102" s="214"/>
      <c r="C102" s="214"/>
      <c r="D102" s="214"/>
      <c r="E102" s="214"/>
    </row>
    <row r="103" spans="1:5" ht="14.25">
      <c r="A103" s="293" t="s">
        <v>12</v>
      </c>
      <c r="B103" s="214"/>
      <c r="C103" s="214"/>
      <c r="D103" s="214"/>
      <c r="E103" s="214"/>
    </row>
    <row r="104" spans="1:5" ht="14.25">
      <c r="A104" s="293"/>
      <c r="B104" s="214">
        <v>19410</v>
      </c>
      <c r="C104" s="214">
        <v>43711320</v>
      </c>
      <c r="D104" s="214">
        <v>10000</v>
      </c>
      <c r="E104" s="214">
        <v>11290000</v>
      </c>
    </row>
    <row r="105" spans="1:5" ht="15">
      <c r="A105" s="213" t="s">
        <v>141</v>
      </c>
      <c r="B105" s="214"/>
      <c r="C105" s="214"/>
      <c r="D105" s="214"/>
      <c r="E105" s="214"/>
    </row>
    <row r="106" spans="1:5" ht="14.25">
      <c r="A106" s="101" t="s">
        <v>142</v>
      </c>
      <c r="B106" s="214"/>
      <c r="C106" s="214"/>
      <c r="D106" s="214"/>
      <c r="E106" s="214"/>
    </row>
    <row r="107" spans="1:5" ht="14.25">
      <c r="A107" s="215" t="s">
        <v>143</v>
      </c>
      <c r="B107" s="214"/>
      <c r="C107" s="214"/>
      <c r="D107" s="214"/>
      <c r="E107" s="214"/>
    </row>
    <row r="108" spans="1:5" ht="14.25">
      <c r="A108" s="215" t="s">
        <v>144</v>
      </c>
      <c r="B108" s="214"/>
      <c r="C108" s="214"/>
      <c r="D108" s="214"/>
      <c r="E108" s="214"/>
    </row>
    <row r="109" spans="1:5" ht="14.25">
      <c r="A109" s="101"/>
      <c r="B109" s="214"/>
      <c r="C109" s="214"/>
      <c r="D109" s="214"/>
      <c r="E109" s="214"/>
    </row>
    <row r="110" spans="1:5" ht="14.25">
      <c r="A110" s="216"/>
      <c r="B110" s="217"/>
      <c r="C110" s="217"/>
      <c r="D110" s="217"/>
      <c r="E110" s="217"/>
    </row>
    <row r="111" spans="1:5" ht="14.25">
      <c r="A111" s="221"/>
      <c r="B111" s="234"/>
      <c r="C111" s="234"/>
      <c r="D111" s="234"/>
      <c r="E111" s="234"/>
    </row>
    <row r="112" spans="1:5" ht="14.25">
      <c r="A112" s="221"/>
      <c r="B112" s="234"/>
      <c r="C112" s="234"/>
      <c r="D112" s="234"/>
      <c r="E112" s="234"/>
    </row>
    <row r="113" spans="1:5" ht="14.25">
      <c r="A113" s="221"/>
      <c r="B113" s="234"/>
      <c r="C113" s="234"/>
      <c r="D113" s="234"/>
      <c r="E113" s="234"/>
    </row>
    <row r="114" spans="1:5" ht="20.25">
      <c r="A114" s="258" t="s">
        <v>131</v>
      </c>
      <c r="B114" s="258"/>
      <c r="C114" s="258"/>
      <c r="D114" s="258"/>
      <c r="E114" s="258"/>
    </row>
    <row r="115" spans="1:5" ht="18">
      <c r="A115" s="278" t="s">
        <v>802</v>
      </c>
      <c r="B115" s="278"/>
      <c r="C115" s="278"/>
      <c r="D115" s="278"/>
      <c r="E115" s="278"/>
    </row>
    <row r="117" spans="1:5" ht="15">
      <c r="A117" s="294" t="s">
        <v>132</v>
      </c>
      <c r="B117" s="296" t="s">
        <v>133</v>
      </c>
      <c r="C117" s="296"/>
      <c r="D117" s="296" t="s">
        <v>599</v>
      </c>
      <c r="E117" s="296"/>
    </row>
    <row r="118" spans="1:5" ht="15">
      <c r="A118" s="295"/>
      <c r="B118" s="210" t="s">
        <v>134</v>
      </c>
      <c r="C118" s="210" t="s">
        <v>135</v>
      </c>
      <c r="D118" s="210" t="s">
        <v>134</v>
      </c>
      <c r="E118" s="210" t="s">
        <v>135</v>
      </c>
    </row>
    <row r="119" spans="1:5" ht="14.25">
      <c r="A119" s="211"/>
      <c r="B119" s="212"/>
      <c r="C119" s="212"/>
      <c r="D119" s="212"/>
      <c r="E119" s="212"/>
    </row>
    <row r="120" spans="1:5" ht="15">
      <c r="A120" s="213" t="s">
        <v>136</v>
      </c>
      <c r="B120" s="218">
        <f>SUM(B121:B129)</f>
        <v>193081</v>
      </c>
      <c r="C120" s="218">
        <f>SUM(C121:C129)</f>
        <v>2620441674</v>
      </c>
      <c r="D120" s="218">
        <f>SUM(D121:D129)</f>
        <v>149421</v>
      </c>
      <c r="E120" s="218">
        <f>SUM(E121:E129)</f>
        <v>2368345210</v>
      </c>
    </row>
    <row r="121" spans="1:5" ht="14.25">
      <c r="A121" s="101"/>
      <c r="B121" s="214"/>
      <c r="C121" s="214"/>
      <c r="D121" s="214"/>
      <c r="E121" s="214"/>
    </row>
    <row r="122" spans="1:5" ht="14.25">
      <c r="A122" s="101" t="s">
        <v>137</v>
      </c>
      <c r="B122" s="214">
        <v>74106</v>
      </c>
      <c r="C122" s="214">
        <v>1112598835</v>
      </c>
      <c r="D122" s="214">
        <v>42106</v>
      </c>
      <c r="E122" s="214">
        <v>931556835</v>
      </c>
    </row>
    <row r="123" spans="1:5" ht="14.25">
      <c r="A123" s="101" t="s">
        <v>10</v>
      </c>
      <c r="B123" s="214">
        <v>22300</v>
      </c>
      <c r="C123" s="214">
        <v>376098025</v>
      </c>
      <c r="D123" s="214">
        <v>22300</v>
      </c>
      <c r="E123" s="214">
        <v>376098025</v>
      </c>
    </row>
    <row r="124" spans="1:5" ht="14.25" customHeight="1">
      <c r="A124" s="293" t="s">
        <v>11</v>
      </c>
      <c r="B124" s="214"/>
      <c r="C124" s="214"/>
      <c r="D124" s="214"/>
      <c r="E124" s="214"/>
    </row>
    <row r="125" spans="1:5" ht="14.25">
      <c r="A125" s="293"/>
      <c r="B125" s="214">
        <v>75000</v>
      </c>
      <c r="C125" s="214">
        <v>960250350</v>
      </c>
      <c r="D125" s="214">
        <v>75000</v>
      </c>
      <c r="E125" s="214">
        <v>960250350</v>
      </c>
    </row>
    <row r="126" spans="1:5" ht="14.25">
      <c r="A126" s="101" t="s">
        <v>170</v>
      </c>
      <c r="B126" s="214">
        <v>25</v>
      </c>
      <c r="C126" s="214">
        <v>250000</v>
      </c>
      <c r="D126" s="214">
        <v>15</v>
      </c>
      <c r="E126" s="214">
        <v>150000</v>
      </c>
    </row>
    <row r="127" spans="1:5" ht="14.25" customHeight="1">
      <c r="A127" s="293" t="s">
        <v>12</v>
      </c>
      <c r="B127" s="214"/>
      <c r="C127" s="214"/>
      <c r="D127" s="214"/>
      <c r="E127" s="214"/>
    </row>
    <row r="128" spans="1:5" ht="14.25">
      <c r="A128" s="293"/>
      <c r="B128" s="214">
        <v>21650</v>
      </c>
      <c r="C128" s="214">
        <v>171244464</v>
      </c>
      <c r="D128" s="214">
        <v>10000</v>
      </c>
      <c r="E128" s="214">
        <v>100290000</v>
      </c>
    </row>
    <row r="129" spans="1:5" ht="14.25">
      <c r="A129" s="101"/>
      <c r="B129" s="214"/>
      <c r="C129" s="214"/>
      <c r="D129" s="214"/>
      <c r="E129" s="214"/>
    </row>
    <row r="130" spans="1:5" ht="15">
      <c r="A130" s="213" t="s">
        <v>138</v>
      </c>
      <c r="B130" s="214"/>
      <c r="C130" s="214"/>
      <c r="D130" s="214"/>
      <c r="E130" s="214"/>
    </row>
    <row r="131" spans="1:5" ht="14.25">
      <c r="A131" s="101" t="s">
        <v>139</v>
      </c>
      <c r="B131" s="214"/>
      <c r="C131" s="214"/>
      <c r="D131" s="214"/>
      <c r="E131" s="214"/>
    </row>
    <row r="132" spans="1:5" ht="14.25">
      <c r="A132" s="101" t="s">
        <v>140</v>
      </c>
      <c r="B132" s="214"/>
      <c r="C132" s="214"/>
      <c r="D132" s="214"/>
      <c r="E132" s="214"/>
    </row>
    <row r="133" spans="1:5" ht="15">
      <c r="A133" s="213" t="s">
        <v>89</v>
      </c>
      <c r="B133" s="214"/>
      <c r="C133" s="218"/>
      <c r="D133" s="214"/>
      <c r="E133" s="218"/>
    </row>
    <row r="134" spans="1:5" ht="15">
      <c r="A134" s="213"/>
      <c r="B134" s="214"/>
      <c r="C134" s="218"/>
      <c r="D134" s="214"/>
      <c r="E134" s="218"/>
    </row>
    <row r="135" spans="1:5" ht="15">
      <c r="A135" s="213" t="s">
        <v>90</v>
      </c>
      <c r="B135" s="218">
        <f>SUM(B136:B142)</f>
        <v>193056</v>
      </c>
      <c r="C135" s="218">
        <f>SUM(C136:C142)</f>
        <v>1756697684</v>
      </c>
      <c r="D135" s="218">
        <f>SUM(D136:D142)</f>
        <v>74406</v>
      </c>
      <c r="E135" s="218">
        <f>SUM(E136:E142)</f>
        <v>605229244</v>
      </c>
    </row>
    <row r="136" spans="1:5" ht="14.25">
      <c r="A136" s="101"/>
      <c r="B136" s="214"/>
      <c r="C136" s="214"/>
      <c r="D136" s="214"/>
      <c r="E136" s="214"/>
    </row>
    <row r="137" spans="1:5" ht="14.25" customHeight="1">
      <c r="A137" s="101" t="s">
        <v>137</v>
      </c>
      <c r="B137" s="214">
        <v>74106</v>
      </c>
      <c r="C137" s="214">
        <v>793971684</v>
      </c>
      <c r="D137" s="214">
        <v>42106</v>
      </c>
      <c r="E137" s="214">
        <v>556809744</v>
      </c>
    </row>
    <row r="138" spans="1:5" ht="14.25">
      <c r="A138" s="101" t="s">
        <v>10</v>
      </c>
      <c r="B138" s="214">
        <v>22300</v>
      </c>
      <c r="C138" s="214">
        <v>173159500</v>
      </c>
      <c r="D138" s="214">
        <v>22300</v>
      </c>
      <c r="E138" s="214">
        <v>37129500</v>
      </c>
    </row>
    <row r="139" spans="1:5" ht="14.25">
      <c r="A139" s="293" t="s">
        <v>11</v>
      </c>
      <c r="B139" s="214">
        <v>75000</v>
      </c>
      <c r="C139" s="214">
        <v>735225000</v>
      </c>
      <c r="D139" s="214"/>
      <c r="E139" s="214"/>
    </row>
    <row r="140" spans="1:5" ht="14.25">
      <c r="A140" s="293"/>
      <c r="B140" s="214"/>
      <c r="C140" s="214"/>
      <c r="D140" s="214"/>
      <c r="E140" s="214"/>
    </row>
    <row r="141" spans="1:5" ht="14.25">
      <c r="A141" s="293" t="s">
        <v>12</v>
      </c>
      <c r="B141" s="214"/>
      <c r="C141" s="214"/>
      <c r="D141" s="214"/>
      <c r="E141" s="214"/>
    </row>
    <row r="142" spans="1:5" ht="14.25">
      <c r="A142" s="293"/>
      <c r="B142" s="214">
        <v>21650</v>
      </c>
      <c r="C142" s="214">
        <v>54341500</v>
      </c>
      <c r="D142" s="214">
        <v>10000</v>
      </c>
      <c r="E142" s="214">
        <v>11290000</v>
      </c>
    </row>
    <row r="143" spans="1:5" ht="15">
      <c r="A143" s="213" t="s">
        <v>141</v>
      </c>
      <c r="B143" s="214"/>
      <c r="C143" s="214"/>
      <c r="D143" s="214"/>
      <c r="E143" s="214"/>
    </row>
    <row r="144" spans="1:5" ht="14.25">
      <c r="A144" s="101" t="s">
        <v>142</v>
      </c>
      <c r="B144" s="214"/>
      <c r="C144" s="214"/>
      <c r="D144" s="214"/>
      <c r="E144" s="214"/>
    </row>
    <row r="145" spans="1:5" ht="14.25">
      <c r="A145" s="215" t="s">
        <v>143</v>
      </c>
      <c r="B145" s="214"/>
      <c r="C145" s="214"/>
      <c r="D145" s="214"/>
      <c r="E145" s="214"/>
    </row>
    <row r="146" spans="1:5" ht="14.25">
      <c r="A146" s="215" t="s">
        <v>144</v>
      </c>
      <c r="B146" s="214"/>
      <c r="C146" s="214"/>
      <c r="D146" s="214"/>
      <c r="E146" s="214"/>
    </row>
    <row r="147" spans="1:5" ht="14.25">
      <c r="A147" s="101"/>
      <c r="B147" s="214"/>
      <c r="C147" s="214"/>
      <c r="D147" s="214"/>
      <c r="E147" s="214"/>
    </row>
    <row r="148" spans="1:5" ht="14.25">
      <c r="A148" s="216"/>
      <c r="B148" s="217"/>
      <c r="C148" s="217"/>
      <c r="D148" s="217"/>
      <c r="E148" s="217"/>
    </row>
    <row r="953" ht="14.25">
      <c r="C953" t="s">
        <v>171</v>
      </c>
    </row>
    <row r="961" ht="14.25">
      <c r="C961" t="s">
        <v>171</v>
      </c>
    </row>
    <row r="967" ht="14.25">
      <c r="C967" t="s">
        <v>171</v>
      </c>
    </row>
    <row r="978" ht="14.25">
      <c r="C978" t="s">
        <v>171</v>
      </c>
    </row>
    <row r="985" ht="14.25">
      <c r="C985" t="s">
        <v>171</v>
      </c>
    </row>
    <row r="990" ht="14.25">
      <c r="C990" t="s">
        <v>171</v>
      </c>
    </row>
    <row r="999" ht="14.25">
      <c r="C999" t="s">
        <v>171</v>
      </c>
    </row>
    <row r="1006" ht="14.25">
      <c r="C1006" t="s">
        <v>171</v>
      </c>
    </row>
    <row r="1014" ht="14.25">
      <c r="C1014" t="s">
        <v>171</v>
      </c>
    </row>
    <row r="1018" ht="14.25">
      <c r="C1018" t="s">
        <v>171</v>
      </c>
    </row>
    <row r="1029" ht="14.25">
      <c r="C1029" t="s">
        <v>171</v>
      </c>
    </row>
    <row r="1035" ht="14.25">
      <c r="C1035" t="s">
        <v>171</v>
      </c>
    </row>
    <row r="1045" ht="14.25">
      <c r="C1045" t="s">
        <v>171</v>
      </c>
    </row>
    <row r="1050" ht="14.25">
      <c r="C1050" t="s">
        <v>171</v>
      </c>
    </row>
    <row r="1059" ht="14.25">
      <c r="C1059" t="s">
        <v>171</v>
      </c>
    </row>
    <row r="1067" ht="14.25">
      <c r="C1067" t="s">
        <v>171</v>
      </c>
    </row>
    <row r="1073" ht="14.25">
      <c r="C1073" t="s">
        <v>171</v>
      </c>
    </row>
    <row r="1094" ht="14.25">
      <c r="C1094" t="s">
        <v>171</v>
      </c>
    </row>
    <row r="1114" ht="14.25">
      <c r="C1114" t="s">
        <v>171</v>
      </c>
    </row>
    <row r="1118" ht="14.25">
      <c r="C1118" t="s">
        <v>171</v>
      </c>
    </row>
  </sheetData>
  <mergeCells count="36">
    <mergeCell ref="A49:A50"/>
    <mergeCell ref="A52:A53"/>
    <mergeCell ref="A66:A67"/>
    <mergeCell ref="A64:A65"/>
    <mergeCell ref="A12:A13"/>
    <mergeCell ref="A15:A16"/>
    <mergeCell ref="A86:A87"/>
    <mergeCell ref="A76:E76"/>
    <mergeCell ref="A77:E77"/>
    <mergeCell ref="A79:A80"/>
    <mergeCell ref="B79:C79"/>
    <mergeCell ref="D79:E79"/>
    <mergeCell ref="A39:E39"/>
    <mergeCell ref="A27:A28"/>
    <mergeCell ref="B5:C5"/>
    <mergeCell ref="D5:E5"/>
    <mergeCell ref="A5:A6"/>
    <mergeCell ref="A2:E2"/>
    <mergeCell ref="A3:E3"/>
    <mergeCell ref="A141:A142"/>
    <mergeCell ref="A124:A125"/>
    <mergeCell ref="A127:A128"/>
    <mergeCell ref="A115:E115"/>
    <mergeCell ref="A117:A118"/>
    <mergeCell ref="B117:C117"/>
    <mergeCell ref="D117:E117"/>
    <mergeCell ref="A29:A30"/>
    <mergeCell ref="A114:E114"/>
    <mergeCell ref="A139:A140"/>
    <mergeCell ref="A40:E40"/>
    <mergeCell ref="A42:A43"/>
    <mergeCell ref="B42:C42"/>
    <mergeCell ref="D42:E42"/>
    <mergeCell ref="A101:A102"/>
    <mergeCell ref="A103:A104"/>
    <mergeCell ref="A89:A90"/>
  </mergeCells>
  <printOptions/>
  <pageMargins left="1.11" right="0.2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3" sqref="A33:H1116"/>
    </sheetView>
  </sheetViews>
  <sheetFormatPr defaultColWidth="8.796875" defaultRowHeight="14.25"/>
  <cols>
    <col min="1" max="1" width="28.5" style="0" customWidth="1"/>
    <col min="2" max="2" width="11.3984375" style="0" customWidth="1"/>
    <col min="3" max="3" width="10.3984375" style="0" customWidth="1"/>
    <col min="4" max="4" width="11.8984375" style="0" customWidth="1"/>
    <col min="5" max="5" width="10.8984375" style="0" customWidth="1"/>
    <col min="6" max="6" width="9.59765625" style="0" customWidth="1"/>
    <col min="7" max="7" width="11.59765625" style="0" customWidth="1"/>
    <col min="8" max="8" width="13.5" style="0" bestFit="1" customWidth="1"/>
  </cols>
  <sheetData>
    <row r="1" spans="1:7" ht="21.75" customHeight="1">
      <c r="A1" s="258" t="s">
        <v>92</v>
      </c>
      <c r="B1" s="258"/>
      <c r="C1" s="258"/>
      <c r="D1" s="258"/>
      <c r="E1" s="258"/>
      <c r="F1" s="258"/>
      <c r="G1" s="258"/>
    </row>
    <row r="2" spans="1:7" ht="16.5" customHeight="1">
      <c r="A2" s="279" t="s">
        <v>515</v>
      </c>
      <c r="B2" s="279"/>
      <c r="C2" s="279"/>
      <c r="D2" s="279"/>
      <c r="E2" s="279"/>
      <c r="F2" s="279"/>
      <c r="G2" s="279"/>
    </row>
    <row r="3" spans="1:7" ht="15.75">
      <c r="A3" s="51"/>
      <c r="B3" s="51"/>
      <c r="D3" s="51"/>
      <c r="E3" s="268"/>
      <c r="F3" s="268"/>
      <c r="G3" s="268"/>
    </row>
    <row r="4" spans="1:7" ht="33" customHeight="1">
      <c r="A4" s="196" t="s">
        <v>178</v>
      </c>
      <c r="B4" s="84" t="s">
        <v>93</v>
      </c>
      <c r="C4" s="84" t="s">
        <v>94</v>
      </c>
      <c r="D4" s="84" t="s">
        <v>95</v>
      </c>
      <c r="E4" s="84" t="s">
        <v>96</v>
      </c>
      <c r="F4" s="84" t="s">
        <v>97</v>
      </c>
      <c r="G4" s="84" t="s">
        <v>459</v>
      </c>
    </row>
    <row r="5" spans="1:7" ht="17.25" customHeight="1">
      <c r="A5" s="197" t="s">
        <v>98</v>
      </c>
      <c r="B5" s="128"/>
      <c r="C5" s="128"/>
      <c r="D5" s="128"/>
      <c r="E5" s="128"/>
      <c r="F5" s="128"/>
      <c r="G5" s="128"/>
    </row>
    <row r="6" spans="1:7" ht="17.25" customHeight="1">
      <c r="A6" s="198" t="s">
        <v>455</v>
      </c>
      <c r="B6" s="199">
        <v>15570084515</v>
      </c>
      <c r="C6" s="199">
        <v>1866031957</v>
      </c>
      <c r="D6" s="199">
        <v>68730982366</v>
      </c>
      <c r="E6" s="199">
        <v>1603208455</v>
      </c>
      <c r="F6" s="199">
        <v>248052466</v>
      </c>
      <c r="G6" s="199">
        <f aca="true" t="shared" si="0" ref="G6:G12">SUM(B6:F6)</f>
        <v>88018359759</v>
      </c>
    </row>
    <row r="7" spans="1:7" ht="17.25" customHeight="1">
      <c r="A7" s="198" t="s">
        <v>99</v>
      </c>
      <c r="B7" s="200"/>
      <c r="C7" s="200">
        <v>28886363</v>
      </c>
      <c r="D7" s="200"/>
      <c r="E7" s="200"/>
      <c r="F7" s="200"/>
      <c r="G7" s="200">
        <f t="shared" si="0"/>
        <v>28886363</v>
      </c>
    </row>
    <row r="8" spans="1:7" ht="17.25" customHeight="1">
      <c r="A8" s="198" t="s">
        <v>100</v>
      </c>
      <c r="B8" s="200">
        <v>915486893</v>
      </c>
      <c r="C8" s="200"/>
      <c r="D8" s="200"/>
      <c r="E8" s="200"/>
      <c r="F8" s="200"/>
      <c r="G8" s="200">
        <f t="shared" si="0"/>
        <v>915486893</v>
      </c>
    </row>
    <row r="9" spans="1:7" ht="17.25" customHeight="1">
      <c r="A9" s="198" t="s">
        <v>101</v>
      </c>
      <c r="B9" s="200"/>
      <c r="C9" s="200"/>
      <c r="D9" s="200"/>
      <c r="E9" s="200"/>
      <c r="F9" s="200"/>
      <c r="G9" s="200">
        <f t="shared" si="0"/>
        <v>0</v>
      </c>
    </row>
    <row r="10" spans="1:7" ht="17.25" customHeight="1">
      <c r="A10" s="198" t="s">
        <v>109</v>
      </c>
      <c r="B10" s="200"/>
      <c r="C10" s="200"/>
      <c r="D10" s="200"/>
      <c r="E10" s="200"/>
      <c r="F10" s="200"/>
      <c r="G10" s="200">
        <f t="shared" si="0"/>
        <v>0</v>
      </c>
    </row>
    <row r="11" spans="1:7" ht="17.25" customHeight="1">
      <c r="A11" s="198" t="s">
        <v>110</v>
      </c>
      <c r="B11" s="200"/>
      <c r="C11" s="200"/>
      <c r="D11" s="200"/>
      <c r="E11" s="200"/>
      <c r="F11" s="200"/>
      <c r="G11" s="200">
        <f t="shared" si="0"/>
        <v>0</v>
      </c>
    </row>
    <row r="12" spans="1:7" ht="17.25" customHeight="1">
      <c r="A12" s="198" t="s">
        <v>111</v>
      </c>
      <c r="B12" s="200"/>
      <c r="C12" s="200"/>
      <c r="D12" s="200"/>
      <c r="E12" s="200"/>
      <c r="F12" s="200"/>
      <c r="G12" s="200">
        <f t="shared" si="0"/>
        <v>0</v>
      </c>
    </row>
    <row r="13" spans="1:7" ht="17.25" customHeight="1">
      <c r="A13" s="198" t="s">
        <v>112</v>
      </c>
      <c r="B13" s="199">
        <f aca="true" t="shared" si="1" ref="B13:G13">+B6+B7+B8+B9-B10-B11-B12</f>
        <v>16485571408</v>
      </c>
      <c r="C13" s="199">
        <f t="shared" si="1"/>
        <v>1894918320</v>
      </c>
      <c r="D13" s="199">
        <f t="shared" si="1"/>
        <v>68730982366</v>
      </c>
      <c r="E13" s="199">
        <f t="shared" si="1"/>
        <v>1603208455</v>
      </c>
      <c r="F13" s="199">
        <f t="shared" si="1"/>
        <v>248052466</v>
      </c>
      <c r="G13" s="199">
        <f t="shared" si="1"/>
        <v>88962733015</v>
      </c>
    </row>
    <row r="14" spans="1:7" ht="17.25" customHeight="1">
      <c r="A14" s="197" t="s">
        <v>113</v>
      </c>
      <c r="B14" s="201"/>
      <c r="C14" s="201"/>
      <c r="D14" s="201"/>
      <c r="E14" s="201"/>
      <c r="F14" s="201"/>
      <c r="G14" s="201"/>
    </row>
    <row r="15" spans="1:7" ht="17.25" customHeight="1">
      <c r="A15" s="198" t="s">
        <v>182</v>
      </c>
      <c r="B15" s="199">
        <v>3196379445</v>
      </c>
      <c r="C15" s="199">
        <v>522316436</v>
      </c>
      <c r="D15" s="199">
        <v>23950392764</v>
      </c>
      <c r="E15" s="199">
        <v>651828800</v>
      </c>
      <c r="F15" s="199">
        <v>60182361</v>
      </c>
      <c r="G15" s="199">
        <f aca="true" t="shared" si="2" ref="G15:G21">SUM(B15:F15)</f>
        <v>28381099806</v>
      </c>
    </row>
    <row r="16" spans="1:7" ht="17.25" customHeight="1">
      <c r="A16" s="198" t="s">
        <v>114</v>
      </c>
      <c r="B16" s="200">
        <v>241409127</v>
      </c>
      <c r="C16" s="200">
        <v>54961224</v>
      </c>
      <c r="D16" s="200">
        <v>1623238224</v>
      </c>
      <c r="E16" s="200">
        <v>65993076</v>
      </c>
      <c r="F16" s="200">
        <v>7155873</v>
      </c>
      <c r="G16" s="200">
        <f t="shared" si="2"/>
        <v>1992757524</v>
      </c>
    </row>
    <row r="17" spans="1:7" ht="17.25" customHeight="1">
      <c r="A17" s="198" t="s">
        <v>101</v>
      </c>
      <c r="B17" s="200"/>
      <c r="C17" s="200"/>
      <c r="D17" s="200"/>
      <c r="E17" s="200"/>
      <c r="F17" s="200"/>
      <c r="G17" s="200">
        <f t="shared" si="2"/>
        <v>0</v>
      </c>
    </row>
    <row r="18" spans="1:7" ht="17.25" customHeight="1">
      <c r="A18" s="198" t="s">
        <v>109</v>
      </c>
      <c r="B18" s="200"/>
      <c r="C18" s="200"/>
      <c r="D18" s="200"/>
      <c r="E18" s="200"/>
      <c r="F18" s="200"/>
      <c r="G18" s="200">
        <f t="shared" si="2"/>
        <v>0</v>
      </c>
    </row>
    <row r="19" spans="1:7" ht="17.25" customHeight="1">
      <c r="A19" s="198" t="s">
        <v>110</v>
      </c>
      <c r="B19" s="200"/>
      <c r="C19" s="200"/>
      <c r="D19" s="200"/>
      <c r="E19" s="200"/>
      <c r="F19" s="200"/>
      <c r="G19" s="200">
        <f t="shared" si="2"/>
        <v>0</v>
      </c>
    </row>
    <row r="20" spans="1:7" ht="17.25" customHeight="1">
      <c r="A20" s="198" t="s">
        <v>111</v>
      </c>
      <c r="B20" s="200"/>
      <c r="C20" s="200"/>
      <c r="D20" s="200"/>
      <c r="E20" s="200"/>
      <c r="F20" s="200"/>
      <c r="G20" s="200">
        <f t="shared" si="2"/>
        <v>0</v>
      </c>
    </row>
    <row r="21" spans="1:8" ht="17.25" customHeight="1">
      <c r="A21" s="198" t="s">
        <v>112</v>
      </c>
      <c r="B21" s="199">
        <f>+B15+B16+B17-B18-B19-B20</f>
        <v>3437788572</v>
      </c>
      <c r="C21" s="199">
        <f>+C15+C16+C17-C18-C19-C20</f>
        <v>577277660</v>
      </c>
      <c r="D21" s="199">
        <f>+D15+D16+D17-D18-D19-D20</f>
        <v>25573630988</v>
      </c>
      <c r="E21" s="199">
        <f>+E15+E16+E17-E18-E19-E20</f>
        <v>717821876</v>
      </c>
      <c r="F21" s="199">
        <f>+F15+F16+F17-F18-F19-F20</f>
        <v>67338234</v>
      </c>
      <c r="G21" s="199">
        <f t="shared" si="2"/>
        <v>30373857330</v>
      </c>
      <c r="H21" s="67"/>
    </row>
    <row r="22" spans="1:7" ht="17.25" customHeight="1">
      <c r="A22" s="197" t="s">
        <v>115</v>
      </c>
      <c r="B22" s="201"/>
      <c r="C22" s="201"/>
      <c r="D22" s="201"/>
      <c r="E22" s="201"/>
      <c r="F22" s="201"/>
      <c r="G22" s="201"/>
    </row>
    <row r="23" spans="1:8" ht="17.25" customHeight="1">
      <c r="A23" s="198" t="s">
        <v>116</v>
      </c>
      <c r="B23" s="199">
        <f>+B6-B15</f>
        <v>12373705070</v>
      </c>
      <c r="C23" s="199">
        <f>+C6-C15</f>
        <v>1343715521</v>
      </c>
      <c r="D23" s="199">
        <f>+D6-D15</f>
        <v>44780589602</v>
      </c>
      <c r="E23" s="199">
        <f>+E6-E15</f>
        <v>951379655</v>
      </c>
      <c r="F23" s="199">
        <f>+F6-F15</f>
        <v>187870105</v>
      </c>
      <c r="G23" s="199">
        <f>SUM(B23:F23)</f>
        <v>59637259953</v>
      </c>
      <c r="H23" s="67"/>
    </row>
    <row r="24" spans="1:8" ht="17.25" customHeight="1">
      <c r="A24" s="198" t="s">
        <v>117</v>
      </c>
      <c r="B24" s="199">
        <f>+B13-B21</f>
        <v>13047782836</v>
      </c>
      <c r="C24" s="199">
        <f>+C13-C21</f>
        <v>1317640660</v>
      </c>
      <c r="D24" s="199">
        <f>+D13-D21</f>
        <v>43157351378</v>
      </c>
      <c r="E24" s="199">
        <f>+E13-E21</f>
        <v>885386579</v>
      </c>
      <c r="F24" s="199">
        <f>+F13-F21</f>
        <v>180714232</v>
      </c>
      <c r="G24" s="199">
        <f>SUM(B24:F24)</f>
        <v>58588875685</v>
      </c>
      <c r="H24" s="67"/>
    </row>
    <row r="25" spans="1:7" ht="17.25" customHeight="1">
      <c r="A25" s="165"/>
      <c r="B25" s="166"/>
      <c r="C25" s="166"/>
      <c r="D25" s="166"/>
      <c r="E25" s="166"/>
      <c r="F25" s="166"/>
      <c r="G25" s="166"/>
    </row>
    <row r="26" spans="1:7" ht="17.25" customHeight="1">
      <c r="A26" s="297" t="s">
        <v>403</v>
      </c>
      <c r="B26" s="297"/>
      <c r="C26" s="297"/>
      <c r="D26" s="297"/>
      <c r="E26" s="297"/>
      <c r="F26" s="297"/>
      <c r="G26" s="297"/>
    </row>
    <row r="27" spans="1:7" ht="17.25" customHeight="1">
      <c r="A27" s="298" t="s">
        <v>404</v>
      </c>
      <c r="B27" s="298"/>
      <c r="C27" s="298"/>
      <c r="D27" s="298"/>
      <c r="E27" s="298"/>
      <c r="F27" s="298"/>
      <c r="G27" s="298"/>
    </row>
    <row r="28" spans="1:7" ht="17.25" customHeight="1">
      <c r="A28" s="202" t="s">
        <v>536</v>
      </c>
      <c r="B28" s="202"/>
      <c r="C28" s="202"/>
      <c r="D28" s="202"/>
      <c r="E28" s="202"/>
      <c r="F28" s="202"/>
      <c r="G28" s="202"/>
    </row>
    <row r="29" spans="1:7" ht="17.25" customHeight="1">
      <c r="A29" s="202" t="s">
        <v>13</v>
      </c>
      <c r="B29" s="202"/>
      <c r="C29" s="202"/>
      <c r="D29" s="202"/>
      <c r="E29" s="202"/>
      <c r="F29" s="202"/>
      <c r="G29" s="202"/>
    </row>
    <row r="30" ht="17.25" customHeight="1">
      <c r="A30" t="s">
        <v>118</v>
      </c>
    </row>
  </sheetData>
  <mergeCells count="5">
    <mergeCell ref="A1:G1"/>
    <mergeCell ref="E3:G3"/>
    <mergeCell ref="A26:G26"/>
    <mergeCell ref="A27:G27"/>
    <mergeCell ref="A2:G2"/>
  </mergeCells>
  <printOptions/>
  <pageMargins left="0.71" right="0.27" top="0.68" bottom="0.78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2" sqref="A32:E1116"/>
    </sheetView>
  </sheetViews>
  <sheetFormatPr defaultColWidth="8.796875" defaultRowHeight="14.25"/>
  <cols>
    <col min="1" max="1" width="41.09765625" style="0" customWidth="1"/>
    <col min="2" max="2" width="11.69921875" style="0" customWidth="1"/>
    <col min="3" max="3" width="13.3984375" style="0" customWidth="1"/>
    <col min="4" max="4" width="11.09765625" style="0" customWidth="1"/>
    <col min="5" max="5" width="13.8984375" style="0" customWidth="1"/>
  </cols>
  <sheetData>
    <row r="2" spans="1:5" ht="26.25" customHeight="1">
      <c r="A2" s="258" t="s">
        <v>145</v>
      </c>
      <c r="B2" s="258"/>
      <c r="C2" s="258"/>
      <c r="D2" s="258"/>
      <c r="E2" s="258"/>
    </row>
    <row r="3" spans="1:5" ht="20.25" customHeight="1">
      <c r="A3" s="278" t="s">
        <v>505</v>
      </c>
      <c r="B3" s="278"/>
      <c r="C3" s="278"/>
      <c r="D3" s="278"/>
      <c r="E3" s="278"/>
    </row>
    <row r="4" ht="27.75" customHeight="1"/>
    <row r="5" spans="1:5" ht="15">
      <c r="A5" s="294" t="s">
        <v>132</v>
      </c>
      <c r="B5" s="296" t="s">
        <v>516</v>
      </c>
      <c r="C5" s="296"/>
      <c r="D5" s="296" t="s">
        <v>599</v>
      </c>
      <c r="E5" s="296"/>
    </row>
    <row r="6" spans="1:5" ht="15">
      <c r="A6" s="295"/>
      <c r="B6" s="210" t="s">
        <v>146</v>
      </c>
      <c r="C6" s="210" t="s">
        <v>135</v>
      </c>
      <c r="D6" s="210" t="s">
        <v>146</v>
      </c>
      <c r="E6" s="210" t="s">
        <v>135</v>
      </c>
    </row>
    <row r="7" spans="1:5" ht="14.25">
      <c r="A7" s="211"/>
      <c r="B7" s="212"/>
      <c r="C7" s="212"/>
      <c r="D7" s="212"/>
      <c r="E7" s="212"/>
    </row>
    <row r="8" spans="1:5" ht="15">
      <c r="A8" s="213" t="s">
        <v>147</v>
      </c>
      <c r="B8" s="214"/>
      <c r="C8" s="214"/>
      <c r="D8" s="214"/>
      <c r="E8" s="214"/>
    </row>
    <row r="9" spans="1:5" ht="14.25">
      <c r="A9" s="101" t="s">
        <v>148</v>
      </c>
      <c r="B9" s="214"/>
      <c r="C9" s="214"/>
      <c r="D9" s="214"/>
      <c r="E9" s="214"/>
    </row>
    <row r="10" spans="1:5" ht="14.25">
      <c r="A10" s="101" t="s">
        <v>149</v>
      </c>
      <c r="B10" s="214"/>
      <c r="C10" s="214"/>
      <c r="D10" s="214"/>
      <c r="E10" s="214"/>
    </row>
    <row r="11" spans="1:5" ht="14.25">
      <c r="A11" s="215" t="s">
        <v>150</v>
      </c>
      <c r="B11" s="214"/>
      <c r="C11" s="214"/>
      <c r="D11" s="214"/>
      <c r="E11" s="214"/>
    </row>
    <row r="12" spans="1:5" ht="14.25">
      <c r="A12" s="215" t="s">
        <v>151</v>
      </c>
      <c r="B12" s="214"/>
      <c r="C12" s="214">
        <v>5000000000</v>
      </c>
      <c r="D12" s="214"/>
      <c r="E12" s="214">
        <v>5000000000</v>
      </c>
    </row>
    <row r="13" spans="1:5" ht="15">
      <c r="A13" s="213" t="s">
        <v>152</v>
      </c>
      <c r="B13" s="214"/>
      <c r="C13" s="214"/>
      <c r="D13" s="214"/>
      <c r="E13" s="214"/>
    </row>
    <row r="14" spans="1:5" ht="30">
      <c r="A14" s="219" t="s">
        <v>153</v>
      </c>
      <c r="B14" s="214">
        <v>310000</v>
      </c>
      <c r="C14" s="214">
        <v>4657000000</v>
      </c>
      <c r="D14" s="214">
        <v>310000</v>
      </c>
      <c r="E14" s="214">
        <v>4657000000</v>
      </c>
    </row>
    <row r="15" spans="1:5" ht="14.25">
      <c r="A15" s="101" t="s">
        <v>148</v>
      </c>
      <c r="B15" s="214"/>
      <c r="C15" s="214"/>
      <c r="D15" s="214"/>
      <c r="E15" s="214"/>
    </row>
    <row r="16" spans="1:5" ht="14.25">
      <c r="A16" s="101" t="s">
        <v>154</v>
      </c>
      <c r="B16" s="214"/>
      <c r="C16" s="214"/>
      <c r="D16" s="214"/>
      <c r="E16" s="214"/>
    </row>
    <row r="17" spans="1:5" ht="14.25">
      <c r="A17" s="215" t="s">
        <v>150</v>
      </c>
      <c r="B17" s="214"/>
      <c r="C17" s="214"/>
      <c r="D17" s="214"/>
      <c r="E17" s="214"/>
    </row>
    <row r="18" spans="1:5" ht="14.25">
      <c r="A18" s="215" t="s">
        <v>144</v>
      </c>
      <c r="B18" s="214"/>
      <c r="C18" s="214"/>
      <c r="D18" s="214"/>
      <c r="E18" s="214"/>
    </row>
    <row r="19" spans="1:5" ht="15">
      <c r="A19" s="213" t="s">
        <v>155</v>
      </c>
      <c r="B19" s="214"/>
      <c r="C19" s="214"/>
      <c r="D19" s="214"/>
      <c r="E19" s="214"/>
    </row>
    <row r="20" spans="1:5" ht="14.25">
      <c r="A20" s="220" t="s">
        <v>156</v>
      </c>
      <c r="B20" s="214"/>
      <c r="C20" s="214"/>
      <c r="D20" s="214"/>
      <c r="E20" s="214"/>
    </row>
    <row r="21" spans="1:5" ht="14.25">
      <c r="A21" s="220" t="s">
        <v>157</v>
      </c>
      <c r="B21" s="214"/>
      <c r="C21" s="214"/>
      <c r="D21" s="214"/>
      <c r="E21" s="214"/>
    </row>
    <row r="22" spans="1:5" ht="14.25">
      <c r="A22" s="220" t="s">
        <v>158</v>
      </c>
      <c r="B22" s="214"/>
      <c r="C22" s="214"/>
      <c r="D22" s="214"/>
      <c r="E22" s="214"/>
    </row>
    <row r="23" spans="1:5" ht="14.25">
      <c r="A23" s="220" t="s">
        <v>159</v>
      </c>
      <c r="B23" s="214"/>
      <c r="C23" s="214">
        <v>900000000</v>
      </c>
      <c r="D23" s="214"/>
      <c r="E23" s="214">
        <v>900000000</v>
      </c>
    </row>
    <row r="24" spans="1:5" ht="14.25">
      <c r="A24" s="101" t="s">
        <v>148</v>
      </c>
      <c r="B24" s="214"/>
      <c r="C24" s="214"/>
      <c r="D24" s="214"/>
      <c r="E24" s="214"/>
    </row>
    <row r="25" spans="1:5" ht="14.25">
      <c r="A25" s="101" t="s">
        <v>160</v>
      </c>
      <c r="B25" s="214"/>
      <c r="C25" s="214"/>
      <c r="D25" s="214"/>
      <c r="E25" s="214"/>
    </row>
    <row r="26" spans="1:5" ht="14.25">
      <c r="A26" s="215" t="s">
        <v>150</v>
      </c>
      <c r="B26" s="214"/>
      <c r="C26" s="214"/>
      <c r="D26" s="214"/>
      <c r="E26" s="214"/>
    </row>
    <row r="27" spans="1:5" ht="14.25">
      <c r="A27" s="215" t="s">
        <v>144</v>
      </c>
      <c r="B27" s="214"/>
      <c r="C27" s="214"/>
      <c r="D27" s="214"/>
      <c r="E27" s="214"/>
    </row>
    <row r="28" spans="1:5" ht="14.25">
      <c r="A28" s="101"/>
      <c r="B28" s="214"/>
      <c r="C28" s="214"/>
      <c r="D28" s="214"/>
      <c r="E28" s="214"/>
    </row>
    <row r="29" spans="1:5" ht="14.25">
      <c r="A29" s="216"/>
      <c r="B29" s="217"/>
      <c r="C29" s="217"/>
      <c r="D29" s="217"/>
      <c r="E29" s="217"/>
    </row>
  </sheetData>
  <mergeCells count="5">
    <mergeCell ref="B5:C5"/>
    <mergeCell ref="D5:E5"/>
    <mergeCell ref="A5:A6"/>
    <mergeCell ref="A2:E2"/>
    <mergeCell ref="A3:E3"/>
  </mergeCells>
  <printOptions/>
  <pageMargins left="0.97" right="0.25" top="0.61" bottom="1" header="0.5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7">
      <selection activeCell="B27" sqref="A27:H1116"/>
    </sheetView>
  </sheetViews>
  <sheetFormatPr defaultColWidth="8.796875" defaultRowHeight="14.25"/>
  <cols>
    <col min="1" max="1" width="29.59765625" style="0" customWidth="1"/>
    <col min="2" max="2" width="11.19921875" style="0" customWidth="1"/>
    <col min="3" max="3" width="10.5" style="0" customWidth="1"/>
    <col min="4" max="4" width="11" style="0" customWidth="1"/>
    <col min="5" max="5" width="10.69921875" style="0" customWidth="1"/>
    <col min="6" max="6" width="11.3984375" style="0" customWidth="1"/>
    <col min="7" max="7" width="11.19921875" style="0" customWidth="1"/>
    <col min="8" max="8" width="17.59765625" style="0" customWidth="1"/>
  </cols>
  <sheetData>
    <row r="1" spans="1:7" ht="15" customHeight="1">
      <c r="A1" s="203"/>
      <c r="B1" s="204"/>
      <c r="C1" s="204"/>
      <c r="D1" s="204"/>
      <c r="E1" s="204"/>
      <c r="F1" s="204"/>
      <c r="G1" s="204"/>
    </row>
    <row r="3" spans="1:7" ht="20.25">
      <c r="A3" s="299" t="s">
        <v>172</v>
      </c>
      <c r="B3" s="299"/>
      <c r="C3" s="299"/>
      <c r="D3" s="299"/>
      <c r="E3" s="299"/>
      <c r="F3" s="299"/>
      <c r="G3" s="299"/>
    </row>
    <row r="4" spans="1:7" ht="15">
      <c r="A4" s="300" t="s">
        <v>506</v>
      </c>
      <c r="B4" s="300"/>
      <c r="C4" s="300"/>
      <c r="D4" s="300"/>
      <c r="E4" s="300"/>
      <c r="F4" s="300"/>
      <c r="G4" s="300"/>
    </row>
    <row r="5" spans="4:7" ht="15">
      <c r="D5" s="205"/>
      <c r="E5" s="205"/>
      <c r="F5" s="205"/>
      <c r="G5" s="205"/>
    </row>
    <row r="6" spans="5:7" ht="15">
      <c r="E6" s="205"/>
      <c r="F6" s="205"/>
      <c r="G6" s="205"/>
    </row>
    <row r="7" spans="1:7" ht="38.25">
      <c r="A7" s="206" t="s">
        <v>178</v>
      </c>
      <c r="B7" s="207" t="s">
        <v>721</v>
      </c>
      <c r="C7" s="207" t="s">
        <v>119</v>
      </c>
      <c r="D7" s="207" t="s">
        <v>743</v>
      </c>
      <c r="E7" s="207" t="s">
        <v>744</v>
      </c>
      <c r="F7" s="207" t="s">
        <v>120</v>
      </c>
      <c r="G7" s="207" t="s">
        <v>604</v>
      </c>
    </row>
    <row r="8" spans="1:7" ht="14.25">
      <c r="A8" s="208"/>
      <c r="B8" s="208"/>
      <c r="C8" s="208"/>
      <c r="D8" s="208"/>
      <c r="E8" s="208"/>
      <c r="F8" s="208"/>
      <c r="G8" s="208"/>
    </row>
    <row r="9" spans="1:7" ht="20.25" customHeight="1">
      <c r="A9" s="168" t="s">
        <v>121</v>
      </c>
      <c r="B9" s="199">
        <v>38280000000</v>
      </c>
      <c r="C9" s="199">
        <v>6024502460</v>
      </c>
      <c r="D9" s="199">
        <v>11216195136</v>
      </c>
      <c r="E9" s="199">
        <v>2571106355</v>
      </c>
      <c r="F9" s="199">
        <v>9797173627</v>
      </c>
      <c r="G9" s="199">
        <f aca="true" t="shared" si="0" ref="G9:G23">SUM(B9:F9)</f>
        <v>67888977578</v>
      </c>
    </row>
    <row r="10" spans="1:7" ht="20.25" customHeight="1">
      <c r="A10" s="162" t="s">
        <v>122</v>
      </c>
      <c r="B10" s="200">
        <v>17400000000</v>
      </c>
      <c r="C10" s="200"/>
      <c r="D10" s="200">
        <v>2417720041</v>
      </c>
      <c r="E10" s="200">
        <v>527107503</v>
      </c>
      <c r="F10" s="200"/>
      <c r="G10" s="199">
        <f>SUM(B10:F10)</f>
        <v>20344827544</v>
      </c>
    </row>
    <row r="11" spans="1:7" ht="20.25" customHeight="1">
      <c r="A11" s="162" t="s">
        <v>123</v>
      </c>
      <c r="B11" s="200"/>
      <c r="C11" s="200"/>
      <c r="D11" s="200"/>
      <c r="E11" s="200"/>
      <c r="F11" s="200">
        <v>9120476745</v>
      </c>
      <c r="G11" s="199">
        <f t="shared" si="0"/>
        <v>9120476745</v>
      </c>
    </row>
    <row r="12" spans="1:7" ht="20.25" customHeight="1">
      <c r="A12" s="128" t="s">
        <v>101</v>
      </c>
      <c r="B12" s="200"/>
      <c r="C12" s="200"/>
      <c r="D12" s="200"/>
      <c r="E12" s="200"/>
      <c r="F12" s="200"/>
      <c r="G12" s="199">
        <f t="shared" si="0"/>
        <v>0</v>
      </c>
    </row>
    <row r="13" spans="1:8" ht="20.25" customHeight="1">
      <c r="A13" s="128" t="s">
        <v>124</v>
      </c>
      <c r="B13" s="200"/>
      <c r="C13" s="200"/>
      <c r="D13" s="200"/>
      <c r="E13" s="200"/>
      <c r="F13" s="200">
        <v>4626150052</v>
      </c>
      <c r="G13" s="199">
        <f t="shared" si="0"/>
        <v>4626150052</v>
      </c>
      <c r="H13" s="67"/>
    </row>
    <row r="14" spans="1:7" ht="20.25" customHeight="1">
      <c r="A14" s="128" t="s">
        <v>125</v>
      </c>
      <c r="B14" s="200"/>
      <c r="C14" s="200"/>
      <c r="D14" s="200"/>
      <c r="E14" s="200"/>
      <c r="F14" s="200"/>
      <c r="G14" s="199">
        <f t="shared" si="0"/>
        <v>0</v>
      </c>
    </row>
    <row r="15" spans="1:7" ht="20.25" customHeight="1">
      <c r="A15" s="128" t="s">
        <v>111</v>
      </c>
      <c r="B15" s="200"/>
      <c r="C15" s="200"/>
      <c r="D15" s="200"/>
      <c r="E15" s="200"/>
      <c r="F15" s="200"/>
      <c r="G15" s="199">
        <f t="shared" si="0"/>
        <v>0</v>
      </c>
    </row>
    <row r="16" spans="1:8" ht="20.25" customHeight="1">
      <c r="A16" s="168" t="s">
        <v>126</v>
      </c>
      <c r="B16" s="199">
        <f>+B9+B10+B12-B13-B15+B11-B14</f>
        <v>55680000000</v>
      </c>
      <c r="C16" s="199">
        <f>+C9+C10+C12-C13-C15+C11-C14</f>
        <v>6024502460</v>
      </c>
      <c r="D16" s="199">
        <f>+D9+D10+D12-D13-D15+D11-D14</f>
        <v>13633915177</v>
      </c>
      <c r="E16" s="199">
        <f>+E9+E10+E12-E13-E15+E11-E14</f>
        <v>3098213858</v>
      </c>
      <c r="F16" s="199">
        <f>+F9+F10+F12-F13-F15+F11-F14</f>
        <v>14291500320</v>
      </c>
      <c r="G16" s="199">
        <f>SUM(B16:F16)</f>
        <v>92728131815</v>
      </c>
      <c r="H16" s="67"/>
    </row>
    <row r="17" spans="1:7" ht="20.25" customHeight="1">
      <c r="A17" s="162" t="s">
        <v>127</v>
      </c>
      <c r="B17" s="200"/>
      <c r="C17" s="200"/>
      <c r="D17" s="200"/>
      <c r="E17" s="200"/>
      <c r="F17" s="200"/>
      <c r="G17" s="199">
        <f t="shared" si="0"/>
        <v>0</v>
      </c>
    </row>
    <row r="18" spans="1:7" ht="20.25" customHeight="1">
      <c r="A18" s="162" t="s">
        <v>128</v>
      </c>
      <c r="B18" s="200"/>
      <c r="C18" s="200"/>
      <c r="D18" s="200"/>
      <c r="E18" s="200"/>
      <c r="F18" s="200">
        <v>1271002502</v>
      </c>
      <c r="G18" s="199">
        <f t="shared" si="0"/>
        <v>1271002502</v>
      </c>
    </row>
    <row r="19" spans="1:7" ht="20.25" customHeight="1">
      <c r="A19" s="128" t="s">
        <v>101</v>
      </c>
      <c r="B19" s="200"/>
      <c r="C19" s="200"/>
      <c r="D19" s="200"/>
      <c r="E19" s="200"/>
      <c r="F19" s="200"/>
      <c r="G19" s="199">
        <f t="shared" si="0"/>
        <v>0</v>
      </c>
    </row>
    <row r="20" spans="1:7" ht="20.25" customHeight="1">
      <c r="A20" s="128" t="s">
        <v>129</v>
      </c>
      <c r="B20" s="200"/>
      <c r="C20" s="200"/>
      <c r="D20" s="200"/>
      <c r="E20" s="200"/>
      <c r="F20" s="200"/>
      <c r="G20" s="199">
        <f t="shared" si="0"/>
        <v>0</v>
      </c>
    </row>
    <row r="21" spans="1:7" ht="20.25" customHeight="1">
      <c r="A21" s="128" t="s">
        <v>130</v>
      </c>
      <c r="B21" s="200"/>
      <c r="C21" s="200"/>
      <c r="D21" s="200"/>
      <c r="E21" s="200"/>
      <c r="F21" s="200"/>
      <c r="G21" s="199">
        <f t="shared" si="0"/>
        <v>0</v>
      </c>
    </row>
    <row r="22" spans="1:7" ht="20.25" customHeight="1">
      <c r="A22" s="128" t="s">
        <v>111</v>
      </c>
      <c r="B22" s="200"/>
      <c r="C22" s="200"/>
      <c r="D22" s="200"/>
      <c r="E22" s="200"/>
      <c r="F22" s="200"/>
      <c r="G22" s="199">
        <f t="shared" si="0"/>
        <v>0</v>
      </c>
    </row>
    <row r="23" spans="1:7" ht="20.25" customHeight="1">
      <c r="A23" s="189" t="s">
        <v>454</v>
      </c>
      <c r="B23" s="209">
        <f>+B16+B17+B19-B20-B22+B18-B21</f>
        <v>55680000000</v>
      </c>
      <c r="C23" s="209">
        <f>+C16+C17+C19-C20-C22+C18-C21</f>
        <v>6024502460</v>
      </c>
      <c r="D23" s="209">
        <f>+D16+D17+D19-D20-D22+D18-D21</f>
        <v>13633915177</v>
      </c>
      <c r="E23" s="209">
        <f>+E16+E17+E19-E20-E22+E18-E21</f>
        <v>3098213858</v>
      </c>
      <c r="F23" s="209">
        <f>+F16+F18+F19</f>
        <v>15562502822</v>
      </c>
      <c r="G23" s="209">
        <f t="shared" si="0"/>
        <v>93999134317</v>
      </c>
    </row>
    <row r="24" spans="1:7" ht="16.5" customHeight="1">
      <c r="A24" s="203"/>
      <c r="B24" s="204"/>
      <c r="C24" s="204"/>
      <c r="D24" s="204"/>
      <c r="E24" s="204"/>
      <c r="F24" s="204"/>
      <c r="G24" s="204"/>
    </row>
    <row r="25" spans="1:7" ht="16.5" customHeight="1">
      <c r="A25" s="203"/>
      <c r="B25" s="204"/>
      <c r="C25" s="204"/>
      <c r="D25" s="204"/>
      <c r="E25" s="204"/>
      <c r="F25" s="204"/>
      <c r="G25" s="204"/>
    </row>
    <row r="26" spans="1:7" ht="15">
      <c r="A26" s="203"/>
      <c r="B26" s="204"/>
      <c r="C26" s="204"/>
      <c r="D26" s="204"/>
      <c r="E26" s="204"/>
      <c r="F26" s="204"/>
      <c r="G26" s="204"/>
    </row>
  </sheetData>
  <mergeCells count="2">
    <mergeCell ref="A3:G3"/>
    <mergeCell ref="A4:G4"/>
  </mergeCells>
  <printOptions/>
  <pageMargins left="0.67" right="0" top="0.52" bottom="0.31496062992125984" header="0.37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2012-04-23T08:06:45Z</cp:lastPrinted>
  <dcterms:created xsi:type="dcterms:W3CDTF">2010-07-30T02:02:23Z</dcterms:created>
  <dcterms:modified xsi:type="dcterms:W3CDTF">2012-04-24T07:07:35Z</dcterms:modified>
  <cp:category/>
  <cp:version/>
  <cp:contentType/>
  <cp:contentStatus/>
</cp:coreProperties>
</file>